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стр1!$A$1:$DA$81</definedName>
    <definedName name="_xlnm.Print_Area" localSheetId="1">стр2!$A$1:$CG$56</definedName>
  </definedNames>
  <calcPr calcId="124519"/>
</workbook>
</file>

<file path=xl/calcChain.xml><?xml version="1.0" encoding="utf-8"?>
<calcChain xmlns="http://schemas.openxmlformats.org/spreadsheetml/2006/main">
  <c r="BX59" i="1"/>
  <c r="BX58" s="1"/>
  <c r="BX60"/>
  <c r="CY60" s="1"/>
  <c r="CF80"/>
  <c r="CF81"/>
  <c r="CH37" i="2"/>
  <c r="BW37"/>
  <c r="CF61" i="1"/>
  <c r="CY61"/>
  <c r="BX79"/>
  <c r="BX78" s="1"/>
  <c r="CF64"/>
  <c r="BX24"/>
  <c r="BX19"/>
  <c r="CY23"/>
  <c r="CF23"/>
  <c r="BW41" i="2"/>
  <c r="BK7"/>
  <c r="BY31" i="4" s="1"/>
  <c r="BW49" i="2"/>
  <c r="BW40"/>
  <c r="BW38"/>
  <c r="BW36"/>
  <c r="BW26"/>
  <c r="BW25"/>
  <c r="BW24"/>
  <c r="BW23"/>
  <c r="BW22"/>
  <c r="BW9"/>
  <c r="BB79" i="1"/>
  <c r="CY79" s="1"/>
  <c r="CY80"/>
  <c r="CY81"/>
  <c r="CH43" i="2"/>
  <c r="BW43"/>
  <c r="CH36"/>
  <c r="CF74" i="1"/>
  <c r="BX45"/>
  <c r="CF45" s="1"/>
  <c r="CY47"/>
  <c r="CF47"/>
  <c r="CY22"/>
  <c r="CF22"/>
  <c r="BW50" i="2"/>
  <c r="BW47"/>
  <c r="BW46"/>
  <c r="BW44"/>
  <c r="BW39"/>
  <c r="BW35"/>
  <c r="BW33"/>
  <c r="BW27"/>
  <c r="BW21"/>
  <c r="BW20"/>
  <c r="BW52"/>
  <c r="BW53"/>
  <c r="BW19"/>
  <c r="BW17"/>
  <c r="BW16"/>
  <c r="BW14"/>
  <c r="BW12"/>
  <c r="BW10"/>
  <c r="AT7"/>
  <c r="BC31" i="4" s="1"/>
  <c r="CH52" i="2"/>
  <c r="CF69" i="1"/>
  <c r="CF77"/>
  <c r="CF76" s="1"/>
  <c r="CF75" s="1"/>
  <c r="BX49"/>
  <c r="BX27"/>
  <c r="CF79" l="1"/>
  <c r="CF58"/>
  <c r="CY58"/>
  <c r="BX15"/>
  <c r="CY59"/>
  <c r="CF59"/>
  <c r="CF60"/>
  <c r="BB78"/>
  <c r="BX33"/>
  <c r="CY37"/>
  <c r="CF37"/>
  <c r="BX18"/>
  <c r="CY36"/>
  <c r="CF36"/>
  <c r="CH41" i="2"/>
  <c r="BX68" i="1"/>
  <c r="CF55"/>
  <c r="CF57"/>
  <c r="BW51" i="2"/>
  <c r="BW48"/>
  <c r="BW13"/>
  <c r="BW11"/>
  <c r="CY35" i="1"/>
  <c r="CF35"/>
  <c r="BW45" i="2"/>
  <c r="BW42"/>
  <c r="BW15"/>
  <c r="BX73" i="1"/>
  <c r="BX71"/>
  <c r="CF30"/>
  <c r="CY78" l="1"/>
  <c r="CF78"/>
  <c r="BX70"/>
  <c r="BW7" i="2"/>
  <c r="CH21"/>
  <c r="CH53"/>
  <c r="CH46"/>
  <c r="CH44"/>
  <c r="BW34"/>
  <c r="BW31"/>
  <c r="BW29"/>
  <c r="BX56" i="1"/>
  <c r="BX40"/>
  <c r="CF40" s="1"/>
  <c r="CY26" l="1"/>
  <c r="CF26"/>
  <c r="CY25" l="1"/>
  <c r="CF25"/>
  <c r="CF19" l="1"/>
  <c r="CH45" i="2"/>
  <c r="CY24" i="1"/>
  <c r="CF24"/>
  <c r="CH47" i="2"/>
  <c r="CH10"/>
  <c r="CF20" i="1"/>
  <c r="BX32"/>
  <c r="CF49"/>
  <c r="BX67"/>
  <c r="BX66" s="1"/>
  <c r="BX65" s="1"/>
  <c r="BX39"/>
  <c r="BB68"/>
  <c r="CF68" s="1"/>
  <c r="CY69"/>
  <c r="CH38" i="2"/>
  <c r="CH24"/>
  <c r="CH23"/>
  <c r="CH22"/>
  <c r="BB76" i="1"/>
  <c r="CY77"/>
  <c r="BX76"/>
  <c r="CY72"/>
  <c r="BB71"/>
  <c r="BW32" i="2"/>
  <c r="BW30"/>
  <c r="BW28"/>
  <c r="CY21" i="1"/>
  <c r="CF21"/>
  <c r="CH14" i="2"/>
  <c r="CF29" i="1"/>
  <c r="CF34"/>
  <c r="CF41"/>
  <c r="BB73"/>
  <c r="CF73" s="1"/>
  <c r="BB56"/>
  <c r="CF56" s="1"/>
  <c r="BB54"/>
  <c r="BB63"/>
  <c r="BB32"/>
  <c r="BB31" s="1"/>
  <c r="BX54"/>
  <c r="BX63"/>
  <c r="BX62" s="1"/>
  <c r="CH42" i="2"/>
  <c r="CH48"/>
  <c r="CH40"/>
  <c r="CH50"/>
  <c r="CH29"/>
  <c r="CH16"/>
  <c r="CH20"/>
  <c r="CH9"/>
  <c r="BB18" i="1"/>
  <c r="BB17" s="1"/>
  <c r="BB39"/>
  <c r="BB44"/>
  <c r="BB48"/>
  <c r="CH39" i="2"/>
  <c r="CH49"/>
  <c r="CY55" i="1"/>
  <c r="CY57"/>
  <c r="CH28" i="2"/>
  <c r="CF51" i="1"/>
  <c r="CF28"/>
  <c r="CY15"/>
  <c r="CY20"/>
  <c r="CY34"/>
  <c r="CY41"/>
  <c r="CY42"/>
  <c r="CY46"/>
  <c r="CY51"/>
  <c r="CY64"/>
  <c r="CY74"/>
  <c r="CF42"/>
  <c r="CF46"/>
  <c r="CH13" i="2"/>
  <c r="CH15"/>
  <c r="CH17"/>
  <c r="CH18"/>
  <c r="CH19"/>
  <c r="CH27"/>
  <c r="CH12"/>
  <c r="CH51"/>
  <c r="CH26"/>
  <c r="CH11"/>
  <c r="CH25"/>
  <c r="CF63" i="1" l="1"/>
  <c r="CF39"/>
  <c r="CF54"/>
  <c r="BX53"/>
  <c r="BB43"/>
  <c r="BB38" s="1"/>
  <c r="BB53"/>
  <c r="BB67"/>
  <c r="CF67" s="1"/>
  <c r="CF18"/>
  <c r="CY50"/>
  <c r="CF50"/>
  <c r="BX31"/>
  <c r="CY31" s="1"/>
  <c r="BB70"/>
  <c r="CF33"/>
  <c r="BB75"/>
  <c r="CY76"/>
  <c r="BX75"/>
  <c r="CY33"/>
  <c r="CY73"/>
  <c r="CY49"/>
  <c r="BX48"/>
  <c r="CY48" s="1"/>
  <c r="CY54"/>
  <c r="CY71"/>
  <c r="BX44"/>
  <c r="CF44" s="1"/>
  <c r="CY32"/>
  <c r="CY56"/>
  <c r="CY63"/>
  <c r="BB62"/>
  <c r="CF62" s="1"/>
  <c r="CH7" i="2"/>
  <c r="CY45" i="1"/>
  <c r="CY40"/>
  <c r="CY39"/>
  <c r="CF32"/>
  <c r="CF27"/>
  <c r="CY19"/>
  <c r="BB66" l="1"/>
  <c r="BB65" s="1"/>
  <c r="CF70"/>
  <c r="CF66"/>
  <c r="CF48"/>
  <c r="CF53"/>
  <c r="BX52"/>
  <c r="CY18"/>
  <c r="CF31"/>
  <c r="BB52"/>
  <c r="BB15" s="1"/>
  <c r="CY75"/>
  <c r="CY68"/>
  <c r="CY67"/>
  <c r="CY62"/>
  <c r="CY53"/>
  <c r="BX17"/>
  <c r="DL18"/>
  <c r="CY44"/>
  <c r="BX43"/>
  <c r="CF43" s="1"/>
  <c r="CY70"/>
  <c r="CF52" l="1"/>
  <c r="CF65"/>
  <c r="CF17"/>
  <c r="CY52"/>
  <c r="CY66"/>
  <c r="CY17"/>
  <c r="BX38"/>
  <c r="CF38" s="1"/>
  <c r="CY43"/>
  <c r="BX14" l="1"/>
  <c r="BY29" i="4" s="1"/>
  <c r="BY28" s="1"/>
  <c r="BB14" i="1"/>
  <c r="BC29" i="4" s="1"/>
  <c r="BC28" s="1"/>
  <c r="CY65" i="1"/>
  <c r="CY38"/>
  <c r="IV38" s="1"/>
  <c r="CO28" i="4" l="1"/>
  <c r="BC5"/>
  <c r="CF14" i="1"/>
  <c r="AT55" i="2"/>
  <c r="CF15" i="1"/>
  <c r="CY16"/>
  <c r="CY14" l="1"/>
  <c r="BK55" i="2"/>
  <c r="CH55" s="1"/>
  <c r="BY5" i="4" l="1"/>
  <c r="CO5" s="1"/>
</calcChain>
</file>

<file path=xl/sharedStrings.xml><?xml version="1.0" encoding="utf-8"?>
<sst xmlns="http://schemas.openxmlformats.org/spreadsheetml/2006/main" count="541" uniqueCount="296">
  <si>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</si>
  <si>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</si>
  <si>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</si>
  <si>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</si>
  <si>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</si>
  <si>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</si>
  <si>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</si>
  <si>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</si>
  <si>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</si>
  <si>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</si>
  <si>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</si>
  <si>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</si>
  <si>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</si>
  <si>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</si>
  <si>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</si>
  <si>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</si>
  <si>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</si>
  <si>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</si>
  <si>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</si>
  <si>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</si>
  <si>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</si>
  <si>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</si>
  <si>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</si>
  <si>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</si>
  <si>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</si>
  <si>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</si>
  <si>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</si>
  <si>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</si>
  <si>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</si>
  <si>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</si>
  <si>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</si>
  <si>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</si>
  <si>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</si>
  <si>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</si>
  <si>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</si>
  <si>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</si>
  <si>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</si>
  <si>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</si>
  <si>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</si>
  <si>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</si>
  <si>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</si>
  <si>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</si>
  <si>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</si>
  <si>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</si>
  <si>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</si>
  <si>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</si>
  <si>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</si>
  <si>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</si>
  <si>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</si>
  <si>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</si>
  <si>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</si>
  <si>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</si>
  <si>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</si>
  <si>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</si>
  <si>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</si>
  <si>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</si>
  <si>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</si>
  <si>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</si>
  <si>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</si>
  <si>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</si>
  <si>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</si>
  <si>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</si>
  <si>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</si>
  <si>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</si>
  <si>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</si>
  <si>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</si>
  <si>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</si>
  <si>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</si>
  <si>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</si>
  <si>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</si>
  <si>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</si>
  <si>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</si>
  <si>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</si>
  <si>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</si>
  <si>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</si>
  <si>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</si>
  <si>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</si>
  <si>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</si>
  <si>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</si>
  <si>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</si>
  <si>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</si>
  <si>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</si>
  <si>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</si>
  <si>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</si>
  <si>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</si>
  <si>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</si>
  <si>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</si>
  <si>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</si>
  <si>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</si>
  <si>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</si>
  <si>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</si>
  <si>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</si>
  <si>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</si>
  <si>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</si>
  <si>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</si>
  <si>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</si>
  <si>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</si>
  <si>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</si>
  <si>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</si>
  <si>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</si>
  <si>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</si>
  <si>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</si>
  <si>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</si>
  <si>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</si>
  <si>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</si>
  <si>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</si>
  <si>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</si>
  <si>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</si>
  <si>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</si>
  <si>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</si>
  <si>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</si>
  <si>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</si>
  <si>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</si>
  <si>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</si>
  <si>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</si>
  <si>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</si>
  <si>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</si>
  <si>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</si>
  <si>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</si>
  <si>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</si>
  <si>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</si>
  <si>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</si>
  <si>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</si>
  <si>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</si>
  <si>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</si>
  <si>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</si>
  <si>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</si>
  <si>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</si>
  <si>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</si>
  <si>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</si>
  <si>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</si>
  <si>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</si>
  <si>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</si>
  <si>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</si>
  <si>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</si>
  <si>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</si>
  <si>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</si>
  <si>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</si>
  <si>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</si>
  <si>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</si>
  <si>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</si>
  <si>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</si>
  <si>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</si>
  <si>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</si>
  <si>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</si>
  <si>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</si>
  <si>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</si>
  <si>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</si>
  <si>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</si>
  <si>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</si>
  <si>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</si>
  <si>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</si>
  <si>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</si>
  <si>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</si>
  <si>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</si>
  <si>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</si>
  <si>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</si>
  <si>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</si>
  <si>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</si>
  <si>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</si>
  <si>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</si>
  <si>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</si>
  <si>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</si>
  <si>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</si>
  <si>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</si>
  <si>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</si>
  <si>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</si>
  <si>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</si>
  <si>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</si>
  <si>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</si>
  <si>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</si>
  <si>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</si>
  <si>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</si>
  <si>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</si>
  <si>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</si>
  <si>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</si>
  <si>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</si>
  <si>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</si>
  <si>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</si>
  <si>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</si>
  <si>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</si>
  <si>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</si>
  <si>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</si>
  <si>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</si>
  <si>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</si>
  <si>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</si>
  <si>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</si>
  <si>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</si>
  <si>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</si>
  <si>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</si>
  <si>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</si>
  <si>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</si>
  <si>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</si>
  <si>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</si>
  <si>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</si>
  <si>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</si>
  <si>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</si>
  <si>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</si>
  <si>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</si>
  <si>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</si>
  <si>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</si>
  <si>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</si>
  <si>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</si>
  <si>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</si>
  <si>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</si>
  <si>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</si>
  <si>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</si>
  <si>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</si>
  <si>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</si>
  <si>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</si>
  <si>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</si>
  <si>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</si>
  <si>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</si>
  <si>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</si>
  <si>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</si>
  <si>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</si>
  <si>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</si>
  <si>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</si>
  <si>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</si>
  <si>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</si>
  <si>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</si>
  <si>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</si>
  <si>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</si>
  <si>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</si>
  <si>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</si>
  <si>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</si>
  <si>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</si>
  <si>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</si>
  <si>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</si>
  <si>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</si>
  <si>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</si>
  <si>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</si>
  <si>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</si>
  <si>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</si>
  <si>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</si>
  <si>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</si>
  <si>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</si>
  <si>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</si>
  <si>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</si>
  <si>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</si>
  <si>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</si>
  <si>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</si>
  <si>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</si>
  <si>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</si>
  <si>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</si>
  <si>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</si>
  <si>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</si>
  <si>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</si>
  <si>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</si>
  <si>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</si>
  <si>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</si>
  <si>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</si>
  <si>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</si>
  <si>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</si>
  <si>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</si>
  <si>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</si>
  <si>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</si>
  <si>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</si>
  <si>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</si>
  <si>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</si>
  <si>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</si>
  <si>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</si>
  <si>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</si>
  <si>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</si>
  <si>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</si>
  <si>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</si>
  <si>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</si>
  <si>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</si>
  <si>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</si>
  <si>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</si>
  <si>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</si>
  <si>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</si>
  <si>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</si>
  <si>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</si>
  <si>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</si>
  <si>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</si>
  <si>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</si>
  <si>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</si>
  <si>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апреля</t>
  </si>
  <si>
    <t>01.04.2020</t>
  </si>
  <si>
    <t>182 1 01 02010 01 4000 110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</si>
  <si>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</si>
  <si>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</si>
  <si>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</si>
  <si>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</si>
  <si>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182 1 16 000000 00 000 000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</si>
  <si>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</si>
  <si>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</si>
  <si>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</si>
  <si>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</si>
  <si>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</si>
  <si>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</si>
  <si>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</si>
  <si>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</si>
  <si>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(прочие поступления)</t>
  </si>
  <si>
    <t>951 0412 9990022960 244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</si>
</sst>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topLeftCell="A55" zoomScale="87" zoomScaleSheetLayoutView="87" workbookViewId="0">
      <selection activeCell="AL64" sqref="AL64:BA64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2" t="s">
        <v>149</v>
      </c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</row>
    <row r="3" spans="1:103" s="2" customFormat="1" ht="15" customHeight="1">
      <c r="T3" s="3" t="s">
        <v>124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8" t="s">
        <v>125</v>
      </c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2" t="s">
        <v>112</v>
      </c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H4" s="129" t="s">
        <v>126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123</v>
      </c>
      <c r="AC5" s="2"/>
      <c r="AD5" s="2"/>
      <c r="AE5" s="2"/>
      <c r="AF5" s="2"/>
      <c r="AG5" s="2"/>
      <c r="AH5" s="2"/>
      <c r="AI5" s="2"/>
      <c r="AJ5" s="2"/>
      <c r="AK5" s="93" t="s">
        <v>127</v>
      </c>
      <c r="AL5" s="93"/>
      <c r="AM5" s="93"/>
      <c r="AN5" s="93"/>
      <c r="AO5" s="93"/>
      <c r="AP5" s="93"/>
      <c r="AQ5" s="93"/>
      <c r="AR5" s="94" t="s">
        <v>278</v>
      </c>
      <c r="AS5" s="94"/>
      <c r="AT5" s="94"/>
      <c r="AU5" s="94"/>
      <c r="AV5" s="94"/>
      <c r="AW5" s="94"/>
      <c r="AX5" s="94"/>
      <c r="AY5" s="94"/>
      <c r="AZ5" s="94"/>
      <c r="BA5" s="94"/>
      <c r="BB5" s="12" t="s">
        <v>257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5">
        <v>20</v>
      </c>
      <c r="BQ5" s="95"/>
      <c r="BR5" s="95"/>
      <c r="BS5" s="95"/>
      <c r="BT5" s="99"/>
      <c r="BU5" s="99"/>
      <c r="BV5" s="99"/>
      <c r="BW5" s="2" t="s">
        <v>128</v>
      </c>
      <c r="BX5" s="2"/>
      <c r="BY5" s="2"/>
      <c r="BZ5" s="2"/>
      <c r="CA5" s="2"/>
      <c r="CB5" s="2"/>
      <c r="CC5" s="2"/>
      <c r="CD5" s="2"/>
      <c r="CE5" s="2"/>
      <c r="CF5" s="13" t="s">
        <v>129</v>
      </c>
      <c r="CG5" s="2"/>
      <c r="CH5" s="96" t="s">
        <v>279</v>
      </c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</row>
    <row r="6" spans="1:103" s="5" customFormat="1" ht="14.25" customHeight="1">
      <c r="A6" s="2" t="s">
        <v>130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131</v>
      </c>
      <c r="CG6" s="2"/>
      <c r="CH6" s="96" t="s">
        <v>132</v>
      </c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</row>
    <row r="7" spans="1:103" s="5" customFormat="1" ht="12.75" customHeight="1">
      <c r="A7" s="2" t="s">
        <v>133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4" t="s">
        <v>134</v>
      </c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2"/>
      <c r="CA7" s="2"/>
      <c r="CB7" s="2"/>
      <c r="CC7" s="2"/>
      <c r="CD7" s="2"/>
      <c r="CE7" s="2"/>
      <c r="CF7" s="13" t="s">
        <v>135</v>
      </c>
      <c r="CG7" s="2"/>
      <c r="CH7" s="96" t="s">
        <v>136</v>
      </c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</row>
    <row r="8" spans="1:103" s="5" customFormat="1" ht="15" customHeight="1">
      <c r="A8" s="95" t="s">
        <v>94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8" t="s">
        <v>95</v>
      </c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2"/>
      <c r="CA8" s="2"/>
      <c r="CB8" s="2"/>
      <c r="CC8" s="97" t="s">
        <v>68</v>
      </c>
      <c r="CD8" s="97"/>
      <c r="CE8" s="97"/>
      <c r="CF8" s="97"/>
      <c r="CG8" s="2"/>
      <c r="CH8" s="96" t="s">
        <v>67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</row>
    <row r="9" spans="1:103" s="5" customFormat="1" ht="15" customHeight="1">
      <c r="A9" s="126" t="s">
        <v>155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</row>
    <row r="10" spans="1:103" s="5" customFormat="1" ht="15" customHeight="1">
      <c r="A10" s="2" t="s">
        <v>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0" t="s">
        <v>97</v>
      </c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</row>
    <row r="11" spans="1:103" ht="20.100000000000001" customHeight="1">
      <c r="A11" s="125" t="s">
        <v>98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</row>
    <row r="12" spans="1:103" ht="42.75" customHeight="1">
      <c r="A12" s="101" t="s">
        <v>99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27" t="s">
        <v>100</v>
      </c>
      <c r="AG12" s="127"/>
      <c r="AH12" s="127"/>
      <c r="AI12" s="127"/>
      <c r="AJ12" s="127"/>
      <c r="AK12" s="127"/>
      <c r="AL12" s="101" t="s">
        <v>122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 t="s">
        <v>101</v>
      </c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 t="s">
        <v>102</v>
      </c>
      <c r="BY12" s="101"/>
      <c r="BZ12" s="101"/>
      <c r="CA12" s="101"/>
      <c r="CB12" s="101"/>
      <c r="CC12" s="101"/>
      <c r="CD12" s="101"/>
      <c r="CE12" s="101"/>
      <c r="CF12" s="101" t="s">
        <v>103</v>
      </c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</row>
    <row r="13" spans="1:103">
      <c r="A13" s="108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>
        <v>2</v>
      </c>
      <c r="AG13" s="108"/>
      <c r="AH13" s="108"/>
      <c r="AI13" s="108"/>
      <c r="AJ13" s="108"/>
      <c r="AK13" s="108"/>
      <c r="AL13" s="108">
        <v>3</v>
      </c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>
        <v>4</v>
      </c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1">
        <v>5</v>
      </c>
      <c r="BY13" s="101"/>
      <c r="BZ13" s="101"/>
      <c r="CA13" s="101"/>
      <c r="CB13" s="101"/>
      <c r="CC13" s="101"/>
      <c r="CD13" s="101"/>
      <c r="CE13" s="101"/>
      <c r="CF13" s="101">
        <v>6</v>
      </c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</row>
    <row r="14" spans="1:103" ht="15.75" customHeight="1">
      <c r="A14" s="71" t="s">
        <v>156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109" t="s">
        <v>104</v>
      </c>
      <c r="AG14" s="109"/>
      <c r="AH14" s="109"/>
      <c r="AI14" s="109"/>
      <c r="AJ14" s="109"/>
      <c r="AK14" s="109"/>
      <c r="AL14" s="49" t="s">
        <v>36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55">
        <f>BB15+BB65</f>
        <v>41058600</v>
      </c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>
        <f>BX15+BX65</f>
        <v>6169545.2600000007</v>
      </c>
      <c r="BY14" s="56"/>
      <c r="BZ14" s="56"/>
      <c r="CA14" s="56"/>
      <c r="CB14" s="56"/>
      <c r="CC14" s="56"/>
      <c r="CD14" s="56"/>
      <c r="CE14" s="56"/>
      <c r="CF14" s="56">
        <f>BB14-BX14</f>
        <v>34889054.740000002</v>
      </c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1">
        <f>BX14/BB14*100</f>
        <v>15.026194901920672</v>
      </c>
    </row>
    <row r="15" spans="1:103" ht="12.75" customHeight="1">
      <c r="A15" s="112" t="s">
        <v>105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 t="s">
        <v>104</v>
      </c>
      <c r="AG15" s="114"/>
      <c r="AH15" s="114"/>
      <c r="AI15" s="114"/>
      <c r="AJ15" s="114"/>
      <c r="AK15" s="115"/>
      <c r="AL15" s="113" t="s">
        <v>107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19">
        <f>BB17+BB31++BB38+BB52+BB62</f>
        <v>26789100</v>
      </c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02">
        <f>BX17+BX31+BX38+BX52+BX62+BX58</f>
        <v>5211826.3100000005</v>
      </c>
      <c r="BY15" s="103"/>
      <c r="BZ15" s="103"/>
      <c r="CA15" s="103"/>
      <c r="CB15" s="103"/>
      <c r="CC15" s="103"/>
      <c r="CD15" s="103"/>
      <c r="CE15" s="104"/>
      <c r="CF15" s="102">
        <f>BB15-BX15</f>
        <v>21577273.689999998</v>
      </c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4"/>
      <c r="CY15" s="1" t="e">
        <f>#REF!/#REF!*100</f>
        <v>#REF!</v>
      </c>
    </row>
    <row r="16" spans="1:103" s="19" customFormat="1" ht="12" customHeight="1">
      <c r="A16" s="111" t="s">
        <v>106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6"/>
      <c r="AG16" s="117"/>
      <c r="AH16" s="117"/>
      <c r="AI16" s="117"/>
      <c r="AJ16" s="117"/>
      <c r="AK16" s="118"/>
      <c r="AL16" s="116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22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05"/>
      <c r="BY16" s="106"/>
      <c r="BZ16" s="106"/>
      <c r="CA16" s="106"/>
      <c r="CB16" s="106"/>
      <c r="CC16" s="106"/>
      <c r="CD16" s="106"/>
      <c r="CE16" s="107"/>
      <c r="CF16" s="105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  <c r="CY16" s="1">
        <f>BX15/BB15*100</f>
        <v>19.455025775408657</v>
      </c>
    </row>
    <row r="17" spans="1:116" s="19" customFormat="1" ht="16.5" customHeight="1">
      <c r="A17" s="71" t="s">
        <v>108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49" t="s">
        <v>104</v>
      </c>
      <c r="AG17" s="49"/>
      <c r="AH17" s="49"/>
      <c r="AI17" s="49"/>
      <c r="AJ17" s="49"/>
      <c r="AK17" s="49"/>
      <c r="AL17" s="49" t="s">
        <v>9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5">
        <f>BB18</f>
        <v>8450600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6">
        <f>BX18</f>
        <v>1504383.32</v>
      </c>
      <c r="BY17" s="56"/>
      <c r="BZ17" s="56"/>
      <c r="CA17" s="56"/>
      <c r="CB17" s="56"/>
      <c r="CC17" s="56"/>
      <c r="CD17" s="56"/>
      <c r="CE17" s="56"/>
      <c r="CF17" s="56">
        <f>BB17-BX17</f>
        <v>6946216.6799999997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1">
        <f t="shared" ref="CY17:CY21" si="0">BX17/BB17*100</f>
        <v>17.80208884576243</v>
      </c>
    </row>
    <row r="18" spans="1:116" ht="16.5" customHeight="1">
      <c r="A18" s="75" t="s">
        <v>10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 t="s">
        <v>104</v>
      </c>
      <c r="AG18" s="76"/>
      <c r="AH18" s="76"/>
      <c r="AI18" s="76"/>
      <c r="AJ18" s="76"/>
      <c r="AK18" s="76"/>
      <c r="AL18" s="49" t="s">
        <v>11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5">
        <f>BB19</f>
        <v>8450600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110">
        <f>BX19+BX27+BX24</f>
        <v>1504383.32</v>
      </c>
      <c r="BY18" s="110"/>
      <c r="BZ18" s="110"/>
      <c r="CA18" s="110"/>
      <c r="CB18" s="110"/>
      <c r="CC18" s="110"/>
      <c r="CD18" s="110"/>
      <c r="CE18" s="110"/>
      <c r="CF18" s="56">
        <f>BB18-BX18</f>
        <v>6946216.6799999997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1">
        <f t="shared" si="0"/>
        <v>17.80208884576243</v>
      </c>
      <c r="DL18" s="1">
        <f>BX18*100/BB18</f>
        <v>17.80208884576243</v>
      </c>
    </row>
    <row r="19" spans="1:116" s="19" customFormat="1" ht="83.4" customHeight="1">
      <c r="A19" s="77" t="s">
        <v>74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49" t="s">
        <v>104</v>
      </c>
      <c r="AG19" s="49"/>
      <c r="AH19" s="49"/>
      <c r="AI19" s="49"/>
      <c r="AJ19" s="49"/>
      <c r="AK19" s="49"/>
      <c r="AL19" s="49" t="s">
        <v>118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5">
        <v>8450600</v>
      </c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6">
        <f>BX20+BX21+BX22+BX23</f>
        <v>1474768.55</v>
      </c>
      <c r="BY19" s="56"/>
      <c r="BZ19" s="56"/>
      <c r="CA19" s="56"/>
      <c r="CB19" s="56"/>
      <c r="CC19" s="56"/>
      <c r="CD19" s="56"/>
      <c r="CE19" s="56"/>
      <c r="CF19" s="56">
        <f>BB19-BX19</f>
        <v>6975831.4500000002</v>
      </c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19">
        <f t="shared" si="0"/>
        <v>17.451643078597971</v>
      </c>
    </row>
    <row r="20" spans="1:116" s="19" customFormat="1" ht="106.2" customHeight="1">
      <c r="A20" s="52" t="s">
        <v>109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50" t="s">
        <v>104</v>
      </c>
      <c r="AG20" s="50"/>
      <c r="AH20" s="50"/>
      <c r="AI20" s="50"/>
      <c r="AJ20" s="50"/>
      <c r="AK20" s="50"/>
      <c r="AL20" s="50" t="s">
        <v>119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 t="s">
        <v>12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47">
        <v>1468983.7</v>
      </c>
      <c r="BY20" s="47"/>
      <c r="BZ20" s="47"/>
      <c r="CA20" s="47"/>
      <c r="CB20" s="47"/>
      <c r="CC20" s="47"/>
      <c r="CD20" s="47"/>
      <c r="CE20" s="47"/>
      <c r="CF20" s="47">
        <f>-BX20</f>
        <v>-1468983.7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19" t="e">
        <f t="shared" si="0"/>
        <v>#VALUE!</v>
      </c>
    </row>
    <row r="21" spans="1:116" s="19" customFormat="1" ht="84.75" customHeight="1">
      <c r="A21" s="52" t="s">
        <v>162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50" t="s">
        <v>104</v>
      </c>
      <c r="AG21" s="50"/>
      <c r="AH21" s="50"/>
      <c r="AI21" s="50"/>
      <c r="AJ21" s="50"/>
      <c r="AK21" s="50"/>
      <c r="AL21" s="50" t="s">
        <v>161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1" t="s">
        <v>12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47">
        <v>1548.8</v>
      </c>
      <c r="BY21" s="47"/>
      <c r="BZ21" s="47"/>
      <c r="CA21" s="47"/>
      <c r="CB21" s="47"/>
      <c r="CC21" s="47"/>
      <c r="CD21" s="47"/>
      <c r="CE21" s="47"/>
      <c r="CF21" s="47">
        <f>-BX21</f>
        <v>-1548.8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19" t="e">
        <f t="shared" si="0"/>
        <v>#VALUE!</v>
      </c>
    </row>
    <row r="22" spans="1:116" s="19" customFormat="1" ht="101.4" customHeight="1">
      <c r="A22" s="52" t="s">
        <v>265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50" t="s">
        <v>104</v>
      </c>
      <c r="AG22" s="50"/>
      <c r="AH22" s="50"/>
      <c r="AI22" s="50"/>
      <c r="AJ22" s="50"/>
      <c r="AK22" s="50"/>
      <c r="AL22" s="50" t="s">
        <v>264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1" t="s">
        <v>12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47">
        <v>4128.05</v>
      </c>
      <c r="BY22" s="47"/>
      <c r="BZ22" s="47"/>
      <c r="CA22" s="47"/>
      <c r="CB22" s="47"/>
      <c r="CC22" s="47"/>
      <c r="CD22" s="47"/>
      <c r="CE22" s="47"/>
      <c r="CF22" s="47">
        <f>-BX22</f>
        <v>-4128.05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19" t="e">
        <f t="shared" ref="CY22" si="1">BX22/BB22*100</f>
        <v>#VALUE!</v>
      </c>
    </row>
    <row r="23" spans="1:116" s="19" customFormat="1" ht="79.8" customHeight="1">
      <c r="A23" s="52" t="s">
        <v>294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50" t="s">
        <v>104</v>
      </c>
      <c r="AG23" s="50"/>
      <c r="AH23" s="50"/>
      <c r="AI23" s="50"/>
      <c r="AJ23" s="50"/>
      <c r="AK23" s="50"/>
      <c r="AL23" s="50" t="s">
        <v>280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 t="s">
        <v>12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47">
        <v>108</v>
      </c>
      <c r="BY23" s="47"/>
      <c r="BZ23" s="47"/>
      <c r="CA23" s="47"/>
      <c r="CB23" s="47"/>
      <c r="CC23" s="47"/>
      <c r="CD23" s="47"/>
      <c r="CE23" s="47"/>
      <c r="CF23" s="47">
        <f>-BX23</f>
        <v>-108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19" t="e">
        <f t="shared" ref="CY23" si="2">BX23/BB23*100</f>
        <v>#VALUE!</v>
      </c>
    </row>
    <row r="24" spans="1:116" s="24" customFormat="1" ht="106.2" customHeight="1">
      <c r="A24" s="69" t="s">
        <v>185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6" t="s">
        <v>104</v>
      </c>
      <c r="AG24" s="66"/>
      <c r="AH24" s="66"/>
      <c r="AI24" s="66"/>
      <c r="AJ24" s="66"/>
      <c r="AK24" s="66"/>
      <c r="AL24" s="66" t="s">
        <v>186</v>
      </c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59" t="s">
        <v>12</v>
      </c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8">
        <f>BX25+BX26</f>
        <v>15495.49</v>
      </c>
      <c r="BY24" s="58"/>
      <c r="BZ24" s="58"/>
      <c r="CA24" s="58"/>
      <c r="CB24" s="58"/>
      <c r="CC24" s="58"/>
      <c r="CD24" s="58"/>
      <c r="CE24" s="58"/>
      <c r="CF24" s="58">
        <f t="shared" ref="CF24" si="3">-BX24</f>
        <v>-15495.49</v>
      </c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24" t="e">
        <f t="shared" ref="CY24" si="4">BX24/BB24*100</f>
        <v>#VALUE!</v>
      </c>
    </row>
    <row r="25" spans="1:116" s="24" customFormat="1" ht="133.80000000000001" customHeight="1">
      <c r="A25" s="63" t="s">
        <v>188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1" t="s">
        <v>104</v>
      </c>
      <c r="AG25" s="61"/>
      <c r="AH25" s="61"/>
      <c r="AI25" s="61"/>
      <c r="AJ25" s="61"/>
      <c r="AK25" s="61"/>
      <c r="AL25" s="61" t="s">
        <v>187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 t="s">
        <v>12</v>
      </c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0">
        <v>15495.22</v>
      </c>
      <c r="BY25" s="60"/>
      <c r="BZ25" s="60"/>
      <c r="CA25" s="60"/>
      <c r="CB25" s="60"/>
      <c r="CC25" s="60"/>
      <c r="CD25" s="60"/>
      <c r="CE25" s="60"/>
      <c r="CF25" s="60">
        <f t="shared" ref="CF25:CF26" si="5">-BX25</f>
        <v>-15495.22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24" t="e">
        <f t="shared" ref="CY25:CY26" si="6">BX25/BB25*100</f>
        <v>#VALUE!</v>
      </c>
    </row>
    <row r="26" spans="1:116" s="24" customFormat="1" ht="117.75" customHeight="1">
      <c r="A26" s="63" t="s">
        <v>190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1" t="s">
        <v>104</v>
      </c>
      <c r="AG26" s="61"/>
      <c r="AH26" s="61"/>
      <c r="AI26" s="61"/>
      <c r="AJ26" s="61"/>
      <c r="AK26" s="61"/>
      <c r="AL26" s="61" t="s">
        <v>189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2" t="s">
        <v>12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0">
        <v>0.27</v>
      </c>
      <c r="BY26" s="60"/>
      <c r="BZ26" s="60"/>
      <c r="CA26" s="60"/>
      <c r="CB26" s="60"/>
      <c r="CC26" s="60"/>
      <c r="CD26" s="60"/>
      <c r="CE26" s="60"/>
      <c r="CF26" s="60">
        <f t="shared" si="5"/>
        <v>-0.27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24" t="e">
        <f t="shared" si="6"/>
        <v>#VALUE!</v>
      </c>
    </row>
    <row r="27" spans="1:116" s="20" customFormat="1" ht="54" customHeight="1">
      <c r="A27" s="145" t="s">
        <v>76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49" t="s">
        <v>104</v>
      </c>
      <c r="AG27" s="49"/>
      <c r="AH27" s="49"/>
      <c r="AI27" s="49"/>
      <c r="AJ27" s="49"/>
      <c r="AK27" s="49"/>
      <c r="AL27" s="49" t="s">
        <v>61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5" t="s">
        <v>12</v>
      </c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6">
        <f>BX28+BX29+BX30</f>
        <v>14119.279999999999</v>
      </c>
      <c r="BY27" s="56"/>
      <c r="BZ27" s="56"/>
      <c r="CA27" s="56"/>
      <c r="CB27" s="56"/>
      <c r="CC27" s="56"/>
      <c r="CD27" s="56"/>
      <c r="CE27" s="56"/>
      <c r="CF27" s="56">
        <f>CT27-BX27</f>
        <v>-14119.279999999999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</row>
    <row r="28" spans="1:116" s="19" customFormat="1" ht="79.5" customHeight="1">
      <c r="A28" s="70" t="s">
        <v>75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50" t="s">
        <v>104</v>
      </c>
      <c r="AG28" s="50"/>
      <c r="AH28" s="50"/>
      <c r="AI28" s="50"/>
      <c r="AJ28" s="50"/>
      <c r="AK28" s="50"/>
      <c r="AL28" s="50" t="s">
        <v>62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 t="s">
        <v>12</v>
      </c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47">
        <v>13743.72</v>
      </c>
      <c r="BY28" s="47"/>
      <c r="BZ28" s="47"/>
      <c r="CA28" s="47"/>
      <c r="CB28" s="47"/>
      <c r="CC28" s="47"/>
      <c r="CD28" s="47"/>
      <c r="CE28" s="47"/>
      <c r="CF28" s="47">
        <f>CT28-BX28</f>
        <v>-13743.72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</row>
    <row r="29" spans="1:116" s="24" customFormat="1" ht="60" customHeight="1">
      <c r="A29" s="63" t="s">
        <v>158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1" t="s">
        <v>104</v>
      </c>
      <c r="AG29" s="61"/>
      <c r="AH29" s="61"/>
      <c r="AI29" s="61"/>
      <c r="AJ29" s="61"/>
      <c r="AK29" s="61"/>
      <c r="AL29" s="61" t="s">
        <v>157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 t="s">
        <v>12</v>
      </c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0">
        <v>285.56</v>
      </c>
      <c r="BY29" s="60"/>
      <c r="BZ29" s="60"/>
      <c r="CA29" s="60"/>
      <c r="CB29" s="60"/>
      <c r="CC29" s="60"/>
      <c r="CD29" s="60"/>
      <c r="CE29" s="60"/>
      <c r="CF29" s="60">
        <f>CT29-BX29</f>
        <v>-285.56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</row>
    <row r="30" spans="1:116" s="24" customFormat="1" ht="77.400000000000006" customHeight="1">
      <c r="A30" s="70" t="s">
        <v>209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61" t="s">
        <v>104</v>
      </c>
      <c r="AG30" s="61"/>
      <c r="AH30" s="61"/>
      <c r="AI30" s="61"/>
      <c r="AJ30" s="61"/>
      <c r="AK30" s="61"/>
      <c r="AL30" s="61" t="s">
        <v>208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2" t="s">
        <v>12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0">
        <v>90</v>
      </c>
      <c r="BY30" s="60"/>
      <c r="BZ30" s="60"/>
      <c r="CA30" s="60"/>
      <c r="CB30" s="60"/>
      <c r="CC30" s="60"/>
      <c r="CD30" s="60"/>
      <c r="CE30" s="60"/>
      <c r="CF30" s="60">
        <f>CT30-BX30</f>
        <v>-90</v>
      </c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</row>
    <row r="31" spans="1:116" s="19" customFormat="1" ht="17.25" customHeight="1">
      <c r="A31" s="71" t="s">
        <v>13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49" t="s">
        <v>104</v>
      </c>
      <c r="AG31" s="49"/>
      <c r="AH31" s="49"/>
      <c r="AI31" s="49"/>
      <c r="AJ31" s="49"/>
      <c r="AK31" s="49"/>
      <c r="AL31" s="49" t="s">
        <v>14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55">
        <f>BB32</f>
        <v>2590900</v>
      </c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68">
        <f>BX32</f>
        <v>2119908.96</v>
      </c>
      <c r="BY31" s="68"/>
      <c r="BZ31" s="68"/>
      <c r="CA31" s="68"/>
      <c r="CB31" s="68"/>
      <c r="CC31" s="68"/>
      <c r="CD31" s="68"/>
      <c r="CE31" s="68"/>
      <c r="CF31" s="68">
        <f>BB31-BX31</f>
        <v>470991.04000000004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19">
        <f>BX31/BB31*100</f>
        <v>81.821334671349717</v>
      </c>
    </row>
    <row r="32" spans="1:116" s="19" customFormat="1" ht="20.25" customHeight="1">
      <c r="A32" s="71" t="s">
        <v>15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49" t="s">
        <v>104</v>
      </c>
      <c r="AG32" s="49"/>
      <c r="AH32" s="49"/>
      <c r="AI32" s="49"/>
      <c r="AJ32" s="49"/>
      <c r="AK32" s="49"/>
      <c r="AL32" s="49" t="s">
        <v>110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55">
        <f>BB33</f>
        <v>2590900</v>
      </c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6">
        <f>BX33</f>
        <v>2119908.96</v>
      </c>
      <c r="BY32" s="56"/>
      <c r="BZ32" s="56"/>
      <c r="CA32" s="56"/>
      <c r="CB32" s="56"/>
      <c r="CC32" s="56"/>
      <c r="CD32" s="56"/>
      <c r="CE32" s="56"/>
      <c r="CF32" s="56">
        <f>BB32-BX32</f>
        <v>470991.04000000004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19">
        <f t="shared" ref="CY32:CY51" si="7">BX32/BB32*100</f>
        <v>81.821334671349717</v>
      </c>
    </row>
    <row r="33" spans="1:256" s="19" customFormat="1" ht="23.25" customHeight="1">
      <c r="A33" s="146" t="s">
        <v>15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50" t="s">
        <v>104</v>
      </c>
      <c r="AG33" s="50"/>
      <c r="AH33" s="50"/>
      <c r="AI33" s="50"/>
      <c r="AJ33" s="50"/>
      <c r="AK33" s="50"/>
      <c r="AL33" s="50" t="s">
        <v>72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>
        <v>2590900</v>
      </c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47">
        <f>BX34+BX35+BX36+BX37</f>
        <v>2119908.96</v>
      </c>
      <c r="BY33" s="47"/>
      <c r="BZ33" s="47"/>
      <c r="CA33" s="47"/>
      <c r="CB33" s="47"/>
      <c r="CC33" s="47"/>
      <c r="CD33" s="47"/>
      <c r="CE33" s="47"/>
      <c r="CF33" s="47">
        <f>BB33-BX33</f>
        <v>470991.04000000004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19">
        <f t="shared" si="7"/>
        <v>81.821334671349717</v>
      </c>
    </row>
    <row r="34" spans="1:256" s="19" customFormat="1" ht="57" customHeight="1">
      <c r="A34" s="72" t="s">
        <v>77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50" t="s">
        <v>104</v>
      </c>
      <c r="AG34" s="50"/>
      <c r="AH34" s="50"/>
      <c r="AI34" s="50"/>
      <c r="AJ34" s="50"/>
      <c r="AK34" s="50"/>
      <c r="AL34" s="50" t="s">
        <v>120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1" t="s">
        <v>12</v>
      </c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47">
        <v>2151269.8199999998</v>
      </c>
      <c r="BY34" s="47"/>
      <c r="BZ34" s="47"/>
      <c r="CA34" s="47"/>
      <c r="CB34" s="47"/>
      <c r="CC34" s="47"/>
      <c r="CD34" s="47"/>
      <c r="CE34" s="47"/>
      <c r="CF34" s="47">
        <f>-BX34</f>
        <v>-2151269.8199999998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19" t="e">
        <f t="shared" si="7"/>
        <v>#VALUE!</v>
      </c>
    </row>
    <row r="35" spans="1:256" s="19" customFormat="1" ht="35.25" customHeight="1">
      <c r="A35" s="72" t="s">
        <v>234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50" t="s">
        <v>104</v>
      </c>
      <c r="AG35" s="50"/>
      <c r="AH35" s="50"/>
      <c r="AI35" s="50"/>
      <c r="AJ35" s="50"/>
      <c r="AK35" s="50"/>
      <c r="AL35" s="50" t="s">
        <v>233</v>
      </c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 t="s">
        <v>12</v>
      </c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47">
        <v>439.14</v>
      </c>
      <c r="BY35" s="47"/>
      <c r="BZ35" s="47"/>
      <c r="CA35" s="47"/>
      <c r="CB35" s="47"/>
      <c r="CC35" s="47"/>
      <c r="CD35" s="47"/>
      <c r="CE35" s="47"/>
      <c r="CF35" s="47">
        <f>-BX35</f>
        <v>-439.14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19" t="e">
        <f t="shared" ref="CY35" si="8">BX35/BB35*100</f>
        <v>#VALUE!</v>
      </c>
    </row>
    <row r="36" spans="1:256" s="19" customFormat="1" ht="50.25" customHeight="1">
      <c r="A36" s="72" t="s">
        <v>255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/>
      <c r="AF36" s="50" t="s">
        <v>104</v>
      </c>
      <c r="AG36" s="50"/>
      <c r="AH36" s="50"/>
      <c r="AI36" s="50"/>
      <c r="AJ36" s="50"/>
      <c r="AK36" s="50"/>
      <c r="AL36" s="50" t="s">
        <v>254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 t="s">
        <v>12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47">
        <v>200</v>
      </c>
      <c r="BY36" s="47"/>
      <c r="BZ36" s="47"/>
      <c r="CA36" s="47"/>
      <c r="CB36" s="47"/>
      <c r="CC36" s="47"/>
      <c r="CD36" s="47"/>
      <c r="CE36" s="47"/>
      <c r="CF36" s="47">
        <f>-BX36</f>
        <v>-200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19" t="e">
        <f t="shared" ref="CY36" si="9">BX36/BB36*100</f>
        <v>#VALUE!</v>
      </c>
    </row>
    <row r="37" spans="1:256" s="19" customFormat="1" ht="27" customHeight="1">
      <c r="A37" s="72" t="s">
        <v>259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50" t="s">
        <v>104</v>
      </c>
      <c r="AG37" s="50"/>
      <c r="AH37" s="50"/>
      <c r="AI37" s="50"/>
      <c r="AJ37" s="50"/>
      <c r="AK37" s="50"/>
      <c r="AL37" s="50" t="s">
        <v>258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1" t="s">
        <v>12</v>
      </c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47">
        <v>-32000</v>
      </c>
      <c r="BY37" s="47"/>
      <c r="BZ37" s="47"/>
      <c r="CA37" s="47"/>
      <c r="CB37" s="47"/>
      <c r="CC37" s="47"/>
      <c r="CD37" s="47"/>
      <c r="CE37" s="47"/>
      <c r="CF37" s="47">
        <f>-BX37</f>
        <v>32000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19" t="e">
        <f t="shared" ref="CY37" si="10">BX37/BB37*100</f>
        <v>#VALUE!</v>
      </c>
    </row>
    <row r="38" spans="1:256" s="19" customFormat="1" ht="26.25" customHeight="1">
      <c r="A38" s="71" t="s">
        <v>16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49" t="s">
        <v>104</v>
      </c>
      <c r="AG38" s="49"/>
      <c r="AH38" s="49"/>
      <c r="AI38" s="49"/>
      <c r="AJ38" s="49"/>
      <c r="AK38" s="49"/>
      <c r="AL38" s="49" t="s">
        <v>17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55">
        <f>BB39+BB43</f>
        <v>15297100</v>
      </c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6">
        <f>BX39+BX43</f>
        <v>1503701.86</v>
      </c>
      <c r="BY38" s="56"/>
      <c r="BZ38" s="56"/>
      <c r="CA38" s="56"/>
      <c r="CB38" s="56"/>
      <c r="CC38" s="56"/>
      <c r="CD38" s="56"/>
      <c r="CE38" s="56"/>
      <c r="CF38" s="56">
        <f>BB38-BX38</f>
        <v>13793398.140000001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19">
        <f t="shared" si="7"/>
        <v>9.829979930836565</v>
      </c>
      <c r="IV38" s="26">
        <f>SUM(CY38)</f>
        <v>9.829979930836565</v>
      </c>
    </row>
    <row r="39" spans="1:256" s="19" customFormat="1" ht="27.75" customHeight="1">
      <c r="A39" s="71" t="s">
        <v>18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49" t="s">
        <v>104</v>
      </c>
      <c r="AG39" s="49"/>
      <c r="AH39" s="49"/>
      <c r="AI39" s="49"/>
      <c r="AJ39" s="49"/>
      <c r="AK39" s="49"/>
      <c r="AL39" s="49" t="s">
        <v>19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5">
        <f>BB40</f>
        <v>2637100</v>
      </c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6">
        <f>BX40</f>
        <v>86369.57</v>
      </c>
      <c r="BY39" s="56"/>
      <c r="BZ39" s="56"/>
      <c r="CA39" s="56"/>
      <c r="CB39" s="56"/>
      <c r="CC39" s="56"/>
      <c r="CD39" s="56"/>
      <c r="CE39" s="56"/>
      <c r="CF39" s="56">
        <f>BB39-BX39</f>
        <v>2550730.4300000002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19">
        <f t="shared" si="7"/>
        <v>3.2751723484130295</v>
      </c>
    </row>
    <row r="40" spans="1:256" s="19" customFormat="1" ht="50.25" customHeight="1">
      <c r="A40" s="80" t="s">
        <v>150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50" t="s">
        <v>104</v>
      </c>
      <c r="AG40" s="50"/>
      <c r="AH40" s="50"/>
      <c r="AI40" s="50"/>
      <c r="AJ40" s="50"/>
      <c r="AK40" s="50"/>
      <c r="AL40" s="50" t="s">
        <v>20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>
        <v>2637100</v>
      </c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47">
        <f>BX41+BX42</f>
        <v>86369.57</v>
      </c>
      <c r="BY40" s="47"/>
      <c r="BZ40" s="47"/>
      <c r="CA40" s="47"/>
      <c r="CB40" s="47"/>
      <c r="CC40" s="47"/>
      <c r="CD40" s="47"/>
      <c r="CE40" s="47"/>
      <c r="CF40" s="47">
        <f>BB40-BX40</f>
        <v>2550730.4300000002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19">
        <f t="shared" si="7"/>
        <v>3.2751723484130295</v>
      </c>
    </row>
    <row r="41" spans="1:256" s="19" customFormat="1" ht="71.400000000000006" customHeight="1">
      <c r="A41" s="80" t="s">
        <v>79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50" t="s">
        <v>104</v>
      </c>
      <c r="AG41" s="50"/>
      <c r="AH41" s="50"/>
      <c r="AI41" s="50"/>
      <c r="AJ41" s="50"/>
      <c r="AK41" s="50"/>
      <c r="AL41" s="50" t="s">
        <v>21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1" t="s">
        <v>12</v>
      </c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47">
        <v>84015.63</v>
      </c>
      <c r="BY41" s="47"/>
      <c r="BZ41" s="47"/>
      <c r="CA41" s="47"/>
      <c r="CB41" s="47"/>
      <c r="CC41" s="47"/>
      <c r="CD41" s="47"/>
      <c r="CE41" s="47"/>
      <c r="CF41" s="47">
        <f>CZ41-BX41</f>
        <v>-84015.63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19" t="e">
        <f t="shared" si="7"/>
        <v>#VALUE!</v>
      </c>
    </row>
    <row r="42" spans="1:256" s="19" customFormat="1" ht="57.75" customHeight="1">
      <c r="A42" s="80" t="s">
        <v>80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50" t="s">
        <v>104</v>
      </c>
      <c r="AG42" s="50"/>
      <c r="AH42" s="50"/>
      <c r="AI42" s="50"/>
      <c r="AJ42" s="50"/>
      <c r="AK42" s="50"/>
      <c r="AL42" s="50" t="s">
        <v>78</v>
      </c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1" t="s">
        <v>12</v>
      </c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47">
        <v>2353.94</v>
      </c>
      <c r="BY42" s="47"/>
      <c r="BZ42" s="47"/>
      <c r="CA42" s="47"/>
      <c r="CB42" s="47"/>
      <c r="CC42" s="47"/>
      <c r="CD42" s="47"/>
      <c r="CE42" s="47"/>
      <c r="CF42" s="47">
        <f>CZ42-BX42</f>
        <v>-2353.94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19" t="e">
        <f t="shared" si="7"/>
        <v>#VALUE!</v>
      </c>
    </row>
    <row r="43" spans="1:256" s="19" customFormat="1" ht="19.5" customHeight="1">
      <c r="A43" s="71" t="s">
        <v>22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49" t="s">
        <v>104</v>
      </c>
      <c r="AG43" s="49"/>
      <c r="AH43" s="49"/>
      <c r="AI43" s="49"/>
      <c r="AJ43" s="49"/>
      <c r="AK43" s="49"/>
      <c r="AL43" s="49" t="s">
        <v>23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5">
        <f>BB44+BB48</f>
        <v>12660000</v>
      </c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6">
        <f>BX44+BX48</f>
        <v>1417332.29</v>
      </c>
      <c r="BY43" s="56"/>
      <c r="BZ43" s="56"/>
      <c r="CA43" s="56"/>
      <c r="CB43" s="56"/>
      <c r="CC43" s="56"/>
      <c r="CD43" s="56"/>
      <c r="CE43" s="56"/>
      <c r="CF43" s="56">
        <f>BB43-BX43</f>
        <v>11242667.710000001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19">
        <f t="shared" si="7"/>
        <v>11.195357740916272</v>
      </c>
    </row>
    <row r="44" spans="1:256" s="19" customFormat="1" ht="22.5" customHeight="1">
      <c r="A44" s="88" t="s">
        <v>139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49" t="s">
        <v>104</v>
      </c>
      <c r="AG44" s="49"/>
      <c r="AH44" s="49"/>
      <c r="AI44" s="49"/>
      <c r="AJ44" s="49"/>
      <c r="AK44" s="49"/>
      <c r="AL44" s="49" t="s">
        <v>63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5">
        <f>BB45</f>
        <v>4130000</v>
      </c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6">
        <f>BX45</f>
        <v>1143214.99</v>
      </c>
      <c r="BY44" s="56"/>
      <c r="BZ44" s="56"/>
      <c r="CA44" s="56"/>
      <c r="CB44" s="56"/>
      <c r="CC44" s="56"/>
      <c r="CD44" s="56"/>
      <c r="CE44" s="56"/>
      <c r="CF44" s="56">
        <f>BB44-BX44</f>
        <v>2986785.01</v>
      </c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19">
        <f t="shared" si="7"/>
        <v>27.680750363196125</v>
      </c>
    </row>
    <row r="45" spans="1:256" s="19" customFormat="1" ht="48" customHeight="1">
      <c r="A45" s="88" t="s">
        <v>140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  <c r="AF45" s="49" t="s">
        <v>104</v>
      </c>
      <c r="AG45" s="49"/>
      <c r="AH45" s="49"/>
      <c r="AI45" s="49"/>
      <c r="AJ45" s="49"/>
      <c r="AK45" s="49"/>
      <c r="AL45" s="49" t="s">
        <v>148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5">
        <v>4130000</v>
      </c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6">
        <f>BX46+BX47</f>
        <v>1143214.99</v>
      </c>
      <c r="BY45" s="56"/>
      <c r="BZ45" s="56"/>
      <c r="CA45" s="56"/>
      <c r="CB45" s="56"/>
      <c r="CC45" s="56"/>
      <c r="CD45" s="56"/>
      <c r="CE45" s="56"/>
      <c r="CF45" s="56">
        <f>BB45-BX45</f>
        <v>2986785.01</v>
      </c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19">
        <f t="shared" si="7"/>
        <v>27.680750363196125</v>
      </c>
    </row>
    <row r="46" spans="1:256" s="19" customFormat="1" ht="61.2" customHeight="1">
      <c r="A46" s="91" t="s">
        <v>138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50" t="s">
        <v>104</v>
      </c>
      <c r="AG46" s="50"/>
      <c r="AH46" s="50"/>
      <c r="AI46" s="50"/>
      <c r="AJ46" s="50"/>
      <c r="AK46" s="50"/>
      <c r="AL46" s="50" t="s">
        <v>137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1" t="s">
        <v>12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47">
        <v>1137008.25</v>
      </c>
      <c r="BY46" s="47"/>
      <c r="BZ46" s="47"/>
      <c r="CA46" s="47"/>
      <c r="CB46" s="47"/>
      <c r="CC46" s="47"/>
      <c r="CD46" s="47"/>
      <c r="CE46" s="47"/>
      <c r="CF46" s="47">
        <f>CX46-BX46</f>
        <v>-1137008.25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19" t="e">
        <f t="shared" si="7"/>
        <v>#VALUE!</v>
      </c>
    </row>
    <row r="47" spans="1:256" s="19" customFormat="1" ht="46.2" customHeight="1">
      <c r="A47" s="91" t="s">
        <v>267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50" t="s">
        <v>104</v>
      </c>
      <c r="AG47" s="50"/>
      <c r="AH47" s="50"/>
      <c r="AI47" s="50"/>
      <c r="AJ47" s="50"/>
      <c r="AK47" s="50"/>
      <c r="AL47" s="50" t="s">
        <v>266</v>
      </c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 t="s">
        <v>12</v>
      </c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47">
        <v>6206.74</v>
      </c>
      <c r="BY47" s="47"/>
      <c r="BZ47" s="47"/>
      <c r="CA47" s="47"/>
      <c r="CB47" s="47"/>
      <c r="CC47" s="47"/>
      <c r="CD47" s="47"/>
      <c r="CE47" s="47"/>
      <c r="CF47" s="47">
        <f>CX47-BX47</f>
        <v>-6206.74</v>
      </c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19" t="e">
        <f t="shared" ref="CY47" si="11">BX47/BB47*100</f>
        <v>#VALUE!</v>
      </c>
    </row>
    <row r="48" spans="1:256" s="19" customFormat="1" ht="33.75" customHeight="1">
      <c r="A48" s="88" t="s">
        <v>145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49" t="s">
        <v>104</v>
      </c>
      <c r="AG48" s="49"/>
      <c r="AH48" s="49"/>
      <c r="AI48" s="49"/>
      <c r="AJ48" s="49"/>
      <c r="AK48" s="49"/>
      <c r="AL48" s="49" t="s">
        <v>141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5">
        <f>BB49</f>
        <v>8530000</v>
      </c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6">
        <f>BX49</f>
        <v>274117.30000000005</v>
      </c>
      <c r="BY48" s="56"/>
      <c r="BZ48" s="56"/>
      <c r="CA48" s="56"/>
      <c r="CB48" s="56"/>
      <c r="CC48" s="56"/>
      <c r="CD48" s="56"/>
      <c r="CE48" s="56"/>
      <c r="CF48" s="56">
        <f>BB48-BX48</f>
        <v>8255882.7000000002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19">
        <f t="shared" si="7"/>
        <v>3.2135674091441975</v>
      </c>
    </row>
    <row r="49" spans="1:103" s="19" customFormat="1" ht="37.799999999999997" customHeight="1">
      <c r="A49" s="87" t="s">
        <v>146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49" t="s">
        <v>104</v>
      </c>
      <c r="AG49" s="49"/>
      <c r="AH49" s="49"/>
      <c r="AI49" s="49"/>
      <c r="AJ49" s="49"/>
      <c r="AK49" s="49"/>
      <c r="AL49" s="49" t="s">
        <v>142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5">
        <v>8530000</v>
      </c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6">
        <f>BX50+BX51</f>
        <v>274117.30000000005</v>
      </c>
      <c r="BY49" s="56"/>
      <c r="BZ49" s="56"/>
      <c r="CA49" s="56"/>
      <c r="CB49" s="56"/>
      <c r="CC49" s="56"/>
      <c r="CD49" s="56"/>
      <c r="CE49" s="56"/>
      <c r="CF49" s="56">
        <f>BB49-BX49</f>
        <v>8255882.7000000002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19">
        <f t="shared" si="7"/>
        <v>3.2135674091441975</v>
      </c>
    </row>
    <row r="50" spans="1:103" s="19" customFormat="1" ht="60.6" customHeight="1">
      <c r="A50" s="91" t="s">
        <v>147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50" t="s">
        <v>104</v>
      </c>
      <c r="AG50" s="50"/>
      <c r="AH50" s="50"/>
      <c r="AI50" s="50"/>
      <c r="AJ50" s="50"/>
      <c r="AK50" s="50"/>
      <c r="AL50" s="50" t="s">
        <v>143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1" t="s">
        <v>12</v>
      </c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47">
        <v>262348.02</v>
      </c>
      <c r="BY50" s="47"/>
      <c r="BZ50" s="47"/>
      <c r="CA50" s="47"/>
      <c r="CB50" s="47"/>
      <c r="CC50" s="47"/>
      <c r="CD50" s="47"/>
      <c r="CE50" s="47"/>
      <c r="CF50" s="47">
        <f>CZ50-BX50</f>
        <v>-262348.02</v>
      </c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19" t="e">
        <f t="shared" si="7"/>
        <v>#VALUE!</v>
      </c>
    </row>
    <row r="51" spans="1:103" s="19" customFormat="1" ht="50.4" customHeight="1">
      <c r="A51" s="91" t="s">
        <v>293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50" t="s">
        <v>104</v>
      </c>
      <c r="AG51" s="50"/>
      <c r="AH51" s="50"/>
      <c r="AI51" s="50"/>
      <c r="AJ51" s="50"/>
      <c r="AK51" s="50"/>
      <c r="AL51" s="50" t="s">
        <v>144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 t="s">
        <v>12</v>
      </c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47">
        <v>11769.28</v>
      </c>
      <c r="BY51" s="47"/>
      <c r="BZ51" s="47"/>
      <c r="CA51" s="47"/>
      <c r="CB51" s="47"/>
      <c r="CC51" s="47"/>
      <c r="CD51" s="47"/>
      <c r="CE51" s="47"/>
      <c r="CF51" s="47">
        <f>CZ51-BX51</f>
        <v>-11769.28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19" t="e">
        <f t="shared" si="7"/>
        <v>#VALUE!</v>
      </c>
    </row>
    <row r="52" spans="1:103" s="19" customFormat="1" ht="49.5" customHeight="1">
      <c r="A52" s="147" t="s">
        <v>24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49" t="s">
        <v>104</v>
      </c>
      <c r="AG52" s="49"/>
      <c r="AH52" s="49"/>
      <c r="AI52" s="49"/>
      <c r="AJ52" s="49"/>
      <c r="AK52" s="49"/>
      <c r="AL52" s="49" t="s">
        <v>25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5">
        <f>BB53</f>
        <v>400600</v>
      </c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6">
        <f>BX53</f>
        <v>73632.17</v>
      </c>
      <c r="BY52" s="56"/>
      <c r="BZ52" s="56"/>
      <c r="CA52" s="56"/>
      <c r="CB52" s="56"/>
      <c r="CC52" s="56"/>
      <c r="CD52" s="56"/>
      <c r="CE52" s="56"/>
      <c r="CF52" s="56">
        <f>BB52-BX52</f>
        <v>326967.83</v>
      </c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19">
        <f t="shared" ref="CY52:CY74" si="12">BX52/BB52*100</f>
        <v>18.380471792311532</v>
      </c>
    </row>
    <row r="53" spans="1:103" s="19" customFormat="1" ht="89.4" customHeight="1">
      <c r="A53" s="147" t="s">
        <v>73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49" t="s">
        <v>104</v>
      </c>
      <c r="AG53" s="49"/>
      <c r="AH53" s="49"/>
      <c r="AI53" s="49"/>
      <c r="AJ53" s="49"/>
      <c r="AK53" s="49"/>
      <c r="AL53" s="49" t="s">
        <v>121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5">
        <f>BB56+BB54</f>
        <v>400600</v>
      </c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6">
        <f>BX56+BX54</f>
        <v>73632.17</v>
      </c>
      <c r="BY53" s="56"/>
      <c r="BZ53" s="56"/>
      <c r="CA53" s="56"/>
      <c r="CB53" s="56"/>
      <c r="CC53" s="56"/>
      <c r="CD53" s="56"/>
      <c r="CE53" s="56"/>
      <c r="CF53" s="56">
        <f>BB53-BX53</f>
        <v>326967.83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19">
        <f t="shared" si="12"/>
        <v>18.380471792311532</v>
      </c>
    </row>
    <row r="54" spans="1:103" s="19" customFormat="1" ht="73.2" customHeight="1">
      <c r="A54" s="72" t="s">
        <v>291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81" t="s">
        <v>104</v>
      </c>
      <c r="AG54" s="82"/>
      <c r="AH54" s="82"/>
      <c r="AI54" s="82"/>
      <c r="AJ54" s="82"/>
      <c r="AK54" s="83"/>
      <c r="AL54" s="81" t="s">
        <v>59</v>
      </c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3"/>
      <c r="BB54" s="84">
        <f>BB55</f>
        <v>700</v>
      </c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6"/>
      <c r="BX54" s="130">
        <f>BX55</f>
        <v>375.66</v>
      </c>
      <c r="BY54" s="131"/>
      <c r="BZ54" s="131"/>
      <c r="CA54" s="131"/>
      <c r="CB54" s="131"/>
      <c r="CC54" s="131"/>
      <c r="CD54" s="131"/>
      <c r="CE54" s="132"/>
      <c r="CF54" s="47">
        <f>BB54-BX54</f>
        <v>324.33999999999997</v>
      </c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19">
        <f>BX54/BB54*100</f>
        <v>53.665714285714294</v>
      </c>
    </row>
    <row r="55" spans="1:103" s="19" customFormat="1" ht="73.2" customHeight="1">
      <c r="A55" s="72" t="s">
        <v>292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81" t="s">
        <v>104</v>
      </c>
      <c r="AG55" s="82"/>
      <c r="AH55" s="82"/>
      <c r="AI55" s="82"/>
      <c r="AJ55" s="82"/>
      <c r="AK55" s="83"/>
      <c r="AL55" s="81" t="s">
        <v>60</v>
      </c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3"/>
      <c r="BB55" s="84">
        <v>700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6"/>
      <c r="BX55" s="130">
        <v>375.66</v>
      </c>
      <c r="BY55" s="131"/>
      <c r="BZ55" s="131"/>
      <c r="CA55" s="131"/>
      <c r="CB55" s="131"/>
      <c r="CC55" s="131"/>
      <c r="CD55" s="131"/>
      <c r="CE55" s="132"/>
      <c r="CF55" s="47">
        <f>BB55-BX55</f>
        <v>324.33999999999997</v>
      </c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19">
        <f>BX55/BB55*100</f>
        <v>53.665714285714294</v>
      </c>
    </row>
    <row r="56" spans="1:103" s="20" customFormat="1" ht="48" customHeight="1">
      <c r="A56" s="57" t="s">
        <v>69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49" t="s">
        <v>104</v>
      </c>
      <c r="AG56" s="49"/>
      <c r="AH56" s="49"/>
      <c r="AI56" s="49"/>
      <c r="AJ56" s="49"/>
      <c r="AK56" s="49"/>
      <c r="AL56" s="49" t="s">
        <v>70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5">
        <f>BB57</f>
        <v>399900</v>
      </c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6">
        <f>BX57</f>
        <v>73256.509999999995</v>
      </c>
      <c r="BY56" s="56"/>
      <c r="BZ56" s="56"/>
      <c r="CA56" s="56"/>
      <c r="CB56" s="56"/>
      <c r="CC56" s="56"/>
      <c r="CD56" s="56"/>
      <c r="CE56" s="56"/>
      <c r="CF56" s="56">
        <f t="shared" ref="CF56:CF57" si="13">BB56-BX56</f>
        <v>326643.49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20">
        <f>BX56/BB56*100</f>
        <v>18.318707176794195</v>
      </c>
    </row>
    <row r="57" spans="1:103" s="19" customFormat="1" ht="39" customHeight="1">
      <c r="A57" s="48" t="s">
        <v>151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 t="s">
        <v>104</v>
      </c>
      <c r="AG57" s="49"/>
      <c r="AH57" s="49"/>
      <c r="AI57" s="49"/>
      <c r="AJ57" s="49"/>
      <c r="AK57" s="49"/>
      <c r="AL57" s="50" t="s">
        <v>71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>
        <v>399900</v>
      </c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47">
        <v>73256.509999999995</v>
      </c>
      <c r="BY57" s="47"/>
      <c r="BZ57" s="47"/>
      <c r="CA57" s="47"/>
      <c r="CB57" s="47"/>
      <c r="CC57" s="47"/>
      <c r="CD57" s="47"/>
      <c r="CE57" s="47"/>
      <c r="CF57" s="47">
        <f t="shared" si="13"/>
        <v>326643.49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19">
        <f>BX57/BB57*100</f>
        <v>18.318707176794195</v>
      </c>
    </row>
    <row r="58" spans="1:103" s="19" customFormat="1" ht="29.4" customHeight="1">
      <c r="A58" s="48" t="s">
        <v>288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9" t="s">
        <v>104</v>
      </c>
      <c r="AG58" s="49"/>
      <c r="AH58" s="49"/>
      <c r="AI58" s="49"/>
      <c r="AJ58" s="49"/>
      <c r="AK58" s="49"/>
      <c r="AL58" s="50" t="s">
        <v>285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1" t="s">
        <v>12</v>
      </c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47">
        <f>BX59</f>
        <v>10000</v>
      </c>
      <c r="BY58" s="47"/>
      <c r="BZ58" s="47"/>
      <c r="CA58" s="47"/>
      <c r="CB58" s="47"/>
      <c r="CC58" s="47"/>
      <c r="CD58" s="47"/>
      <c r="CE58" s="47"/>
      <c r="CF58" s="47">
        <f>-BX58</f>
        <v>-10000</v>
      </c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19" t="e">
        <f t="shared" ref="CY58:CY61" si="14">BX58/BB58*100</f>
        <v>#VALUE!</v>
      </c>
    </row>
    <row r="59" spans="1:103" s="19" customFormat="1" ht="28.8" customHeight="1">
      <c r="A59" s="48" t="s">
        <v>289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 t="s">
        <v>104</v>
      </c>
      <c r="AG59" s="49"/>
      <c r="AH59" s="49"/>
      <c r="AI59" s="49"/>
      <c r="AJ59" s="49"/>
      <c r="AK59" s="49"/>
      <c r="AL59" s="50" t="s">
        <v>286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 t="s">
        <v>12</v>
      </c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47">
        <f>BX60</f>
        <v>10000</v>
      </c>
      <c r="BY59" s="47"/>
      <c r="BZ59" s="47"/>
      <c r="CA59" s="47"/>
      <c r="CB59" s="47"/>
      <c r="CC59" s="47"/>
      <c r="CD59" s="47"/>
      <c r="CE59" s="47"/>
      <c r="CF59" s="47">
        <f>-BX59</f>
        <v>-10000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19" t="e">
        <f t="shared" si="14"/>
        <v>#VALUE!</v>
      </c>
    </row>
    <row r="60" spans="1:103" s="19" customFormat="1" ht="71.400000000000006" customHeight="1">
      <c r="A60" s="48" t="s">
        <v>290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9" t="s">
        <v>104</v>
      </c>
      <c r="AG60" s="49"/>
      <c r="AH60" s="49"/>
      <c r="AI60" s="49"/>
      <c r="AJ60" s="49"/>
      <c r="AK60" s="49"/>
      <c r="AL60" s="50" t="s">
        <v>287</v>
      </c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 t="s">
        <v>12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47">
        <f>BX61</f>
        <v>10000</v>
      </c>
      <c r="BY60" s="47"/>
      <c r="BZ60" s="47"/>
      <c r="CA60" s="47"/>
      <c r="CB60" s="47"/>
      <c r="CC60" s="47"/>
      <c r="CD60" s="47"/>
      <c r="CE60" s="47"/>
      <c r="CF60" s="47">
        <f>-BX60</f>
        <v>-10000</v>
      </c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19" t="e">
        <f t="shared" ref="CY60" si="15">BX60/BB60*100</f>
        <v>#VALUE!</v>
      </c>
    </row>
    <row r="61" spans="1:103" s="19" customFormat="1" ht="71.400000000000006" customHeight="1">
      <c r="A61" s="48" t="s">
        <v>290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9" t="s">
        <v>104</v>
      </c>
      <c r="AG61" s="49"/>
      <c r="AH61" s="49"/>
      <c r="AI61" s="49"/>
      <c r="AJ61" s="49"/>
      <c r="AK61" s="49"/>
      <c r="AL61" s="50" t="s">
        <v>281</v>
      </c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1" t="s">
        <v>12</v>
      </c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47">
        <v>10000</v>
      </c>
      <c r="BY61" s="47"/>
      <c r="BZ61" s="47"/>
      <c r="CA61" s="47"/>
      <c r="CB61" s="47"/>
      <c r="CC61" s="47"/>
      <c r="CD61" s="47"/>
      <c r="CE61" s="47"/>
      <c r="CF61" s="47">
        <f>-BX61</f>
        <v>-10000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19" t="e">
        <f t="shared" si="14"/>
        <v>#VALUE!</v>
      </c>
    </row>
    <row r="62" spans="1:103" s="20" customFormat="1" ht="24.75" customHeight="1">
      <c r="A62" s="57" t="s">
        <v>57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49" t="s">
        <v>104</v>
      </c>
      <c r="AG62" s="49"/>
      <c r="AH62" s="49"/>
      <c r="AI62" s="49"/>
      <c r="AJ62" s="49"/>
      <c r="AK62" s="49"/>
      <c r="AL62" s="49" t="s">
        <v>56</v>
      </c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5">
        <f>BB63</f>
        <v>49900</v>
      </c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6">
        <f>BX63</f>
        <v>200</v>
      </c>
      <c r="BY62" s="56"/>
      <c r="BZ62" s="56"/>
      <c r="CA62" s="56"/>
      <c r="CB62" s="56"/>
      <c r="CC62" s="56"/>
      <c r="CD62" s="56"/>
      <c r="CE62" s="56"/>
      <c r="CF62" s="56">
        <f>BB62-BX62</f>
        <v>49700</v>
      </c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19">
        <f t="shared" si="12"/>
        <v>0.40080160320641278</v>
      </c>
    </row>
    <row r="63" spans="1:103" s="20" customFormat="1" ht="24" customHeight="1">
      <c r="A63" s="48" t="s">
        <v>64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50" t="s">
        <v>104</v>
      </c>
      <c r="AG63" s="50"/>
      <c r="AH63" s="50"/>
      <c r="AI63" s="50"/>
      <c r="AJ63" s="50"/>
      <c r="AK63" s="50"/>
      <c r="AL63" s="50" t="s">
        <v>247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>
        <f>BB64</f>
        <v>49900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47">
        <f>BX64</f>
        <v>200</v>
      </c>
      <c r="BY63" s="47"/>
      <c r="BZ63" s="47"/>
      <c r="CA63" s="47"/>
      <c r="CB63" s="47"/>
      <c r="CC63" s="47"/>
      <c r="CD63" s="47"/>
      <c r="CE63" s="47"/>
      <c r="CF63" s="47">
        <f t="shared" ref="CF63:CF64" si="16">BB63-BX63</f>
        <v>49700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19">
        <f t="shared" si="12"/>
        <v>0.40080160320641278</v>
      </c>
    </row>
    <row r="64" spans="1:103" s="19" customFormat="1" ht="28.5" customHeight="1">
      <c r="A64" s="48" t="s">
        <v>152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50" t="s">
        <v>104</v>
      </c>
      <c r="AG64" s="50"/>
      <c r="AH64" s="50"/>
      <c r="AI64" s="50"/>
      <c r="AJ64" s="50"/>
      <c r="AK64" s="50"/>
      <c r="AL64" s="50" t="s">
        <v>246</v>
      </c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>
        <v>49900</v>
      </c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47">
        <v>200</v>
      </c>
      <c r="BY64" s="47"/>
      <c r="BZ64" s="47"/>
      <c r="CA64" s="47"/>
      <c r="CB64" s="47"/>
      <c r="CC64" s="47"/>
      <c r="CD64" s="47"/>
      <c r="CE64" s="47"/>
      <c r="CF64" s="47">
        <f t="shared" si="16"/>
        <v>49700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19">
        <f t="shared" si="12"/>
        <v>0.40080160320641278</v>
      </c>
    </row>
    <row r="65" spans="1:103" s="19" customFormat="1" ht="24.75" customHeight="1">
      <c r="A65" s="71" t="s">
        <v>26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49" t="s">
        <v>104</v>
      </c>
      <c r="AG65" s="49"/>
      <c r="AH65" s="49"/>
      <c r="AI65" s="49"/>
      <c r="AJ65" s="49"/>
      <c r="AK65" s="49"/>
      <c r="AL65" s="49" t="s">
        <v>27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55">
        <f>BB66+BB78</f>
        <v>14269500</v>
      </c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6">
        <f>BX66+BX78</f>
        <v>957718.95</v>
      </c>
      <c r="BY65" s="56"/>
      <c r="BZ65" s="56"/>
      <c r="CA65" s="56"/>
      <c r="CB65" s="56"/>
      <c r="CC65" s="56"/>
      <c r="CD65" s="56"/>
      <c r="CE65" s="56"/>
      <c r="CF65" s="56">
        <f>BB65-BX65</f>
        <v>13311781.050000001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19">
        <f t="shared" si="12"/>
        <v>6.7116503731735513</v>
      </c>
    </row>
    <row r="66" spans="1:103" s="19" customFormat="1" ht="44.25" customHeight="1">
      <c r="A66" s="64" t="s">
        <v>28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49" t="s">
        <v>104</v>
      </c>
      <c r="AG66" s="49"/>
      <c r="AH66" s="49"/>
      <c r="AI66" s="49"/>
      <c r="AJ66" s="49"/>
      <c r="AK66" s="49"/>
      <c r="AL66" s="49" t="s">
        <v>29</v>
      </c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55">
        <f>BB70+BB75+BB67</f>
        <v>13504500</v>
      </c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6">
        <f>BX67+BX70</f>
        <v>632718.94999999995</v>
      </c>
      <c r="BY66" s="56"/>
      <c r="BZ66" s="56"/>
      <c r="CA66" s="56"/>
      <c r="CB66" s="56"/>
      <c r="CC66" s="56"/>
      <c r="CD66" s="56"/>
      <c r="CE66" s="56"/>
      <c r="CF66" s="56">
        <f>BB66-BX66</f>
        <v>12871781.050000001</v>
      </c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19">
        <f t="shared" si="12"/>
        <v>4.6852452886075007</v>
      </c>
    </row>
    <row r="67" spans="1:103" s="24" customFormat="1" ht="33" customHeight="1">
      <c r="A67" s="65" t="s">
        <v>180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6" t="s">
        <v>104</v>
      </c>
      <c r="AG67" s="66"/>
      <c r="AH67" s="66"/>
      <c r="AI67" s="66"/>
      <c r="AJ67" s="66"/>
      <c r="AK67" s="66"/>
      <c r="AL67" s="66" t="s">
        <v>235</v>
      </c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59">
        <f>BB68</f>
        <v>1882300</v>
      </c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8">
        <f>BX68</f>
        <v>546200</v>
      </c>
      <c r="BY67" s="58"/>
      <c r="BZ67" s="58"/>
      <c r="CA67" s="58"/>
      <c r="CB67" s="58"/>
      <c r="CC67" s="58"/>
      <c r="CD67" s="58"/>
      <c r="CE67" s="58"/>
      <c r="CF67" s="56">
        <f>BB67-BX67</f>
        <v>1336100</v>
      </c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24">
        <f t="shared" ref="CY67:CY69" si="17">BX67/BB67*100</f>
        <v>29.017691122562823</v>
      </c>
    </row>
    <row r="68" spans="1:103" s="24" customFormat="1" ht="25.5" customHeight="1">
      <c r="A68" s="144" t="s">
        <v>179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61" t="s">
        <v>104</v>
      </c>
      <c r="AG68" s="61"/>
      <c r="AH68" s="61"/>
      <c r="AI68" s="61"/>
      <c r="AJ68" s="61"/>
      <c r="AK68" s="61"/>
      <c r="AL68" s="61" t="s">
        <v>236</v>
      </c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2">
        <f>BB69</f>
        <v>1882300</v>
      </c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0">
        <f>BX69</f>
        <v>546200</v>
      </c>
      <c r="BY68" s="60"/>
      <c r="BZ68" s="60"/>
      <c r="CA68" s="60"/>
      <c r="CB68" s="60"/>
      <c r="CC68" s="60"/>
      <c r="CD68" s="60"/>
      <c r="CE68" s="60"/>
      <c r="CF68" s="47">
        <f>BB68-BX68</f>
        <v>1336100</v>
      </c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24">
        <f t="shared" si="17"/>
        <v>29.017691122562823</v>
      </c>
    </row>
    <row r="69" spans="1:103" s="24" customFormat="1" ht="33" customHeight="1">
      <c r="A69" s="144" t="s">
        <v>178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61" t="s">
        <v>104</v>
      </c>
      <c r="AG69" s="61"/>
      <c r="AH69" s="61"/>
      <c r="AI69" s="61"/>
      <c r="AJ69" s="61"/>
      <c r="AK69" s="61"/>
      <c r="AL69" s="61" t="s">
        <v>237</v>
      </c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2">
        <v>1882300</v>
      </c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0">
        <v>546200</v>
      </c>
      <c r="BY69" s="60"/>
      <c r="BZ69" s="60"/>
      <c r="CA69" s="60"/>
      <c r="CB69" s="60"/>
      <c r="CC69" s="60"/>
      <c r="CD69" s="60"/>
      <c r="CE69" s="60"/>
      <c r="CF69" s="47">
        <f t="shared" ref="CF69" si="18">BB69-BX69</f>
        <v>1336100</v>
      </c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24">
        <f t="shared" si="17"/>
        <v>29.017691122562823</v>
      </c>
    </row>
    <row r="70" spans="1:103" s="24" customFormat="1" ht="33" customHeight="1">
      <c r="A70" s="65" t="s">
        <v>30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6" t="s">
        <v>104</v>
      </c>
      <c r="AG70" s="66"/>
      <c r="AH70" s="66"/>
      <c r="AI70" s="66"/>
      <c r="AJ70" s="66"/>
      <c r="AK70" s="66"/>
      <c r="AL70" s="66" t="s">
        <v>238</v>
      </c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59">
        <f>BB73+BB71</f>
        <v>407200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8">
        <f>BX71+BX73</f>
        <v>86518.95</v>
      </c>
      <c r="BY70" s="58"/>
      <c r="BZ70" s="58"/>
      <c r="CA70" s="58"/>
      <c r="CB70" s="58"/>
      <c r="CC70" s="58"/>
      <c r="CD70" s="58"/>
      <c r="CE70" s="58"/>
      <c r="CF70" s="56">
        <f>BB70-BX70</f>
        <v>320681.05</v>
      </c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24">
        <f t="shared" si="12"/>
        <v>21.247286345776033</v>
      </c>
    </row>
    <row r="71" spans="1:103" s="20" customFormat="1" ht="41.25" customHeight="1">
      <c r="A71" s="67" t="s">
        <v>58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49" t="s">
        <v>104</v>
      </c>
      <c r="AG71" s="49"/>
      <c r="AH71" s="49"/>
      <c r="AI71" s="49"/>
      <c r="AJ71" s="49"/>
      <c r="AK71" s="49"/>
      <c r="AL71" s="49" t="s">
        <v>239</v>
      </c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55">
        <f>BB72</f>
        <v>200</v>
      </c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6">
        <f>BX72</f>
        <v>200</v>
      </c>
      <c r="BY71" s="56"/>
      <c r="BZ71" s="56"/>
      <c r="CA71" s="56"/>
      <c r="CB71" s="56"/>
      <c r="CC71" s="56"/>
      <c r="CD71" s="56"/>
      <c r="CE71" s="56"/>
      <c r="CF71" s="56" t="s">
        <v>12</v>
      </c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20">
        <f t="shared" ref="CY71:CY72" si="19">BX71/BB71*100</f>
        <v>100</v>
      </c>
    </row>
    <row r="72" spans="1:103" s="19" customFormat="1" ht="45" customHeight="1">
      <c r="A72" s="133" t="s">
        <v>153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50" t="s">
        <v>104</v>
      </c>
      <c r="AG72" s="50"/>
      <c r="AH72" s="50"/>
      <c r="AI72" s="50"/>
      <c r="AJ72" s="50"/>
      <c r="AK72" s="50"/>
      <c r="AL72" s="50" t="s">
        <v>240</v>
      </c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1">
        <v>200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47">
        <v>200</v>
      </c>
      <c r="BY72" s="47"/>
      <c r="BZ72" s="47"/>
      <c r="CA72" s="47"/>
      <c r="CB72" s="47"/>
      <c r="CC72" s="47"/>
      <c r="CD72" s="47"/>
      <c r="CE72" s="47"/>
      <c r="CF72" s="56" t="s">
        <v>12</v>
      </c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19">
        <f t="shared" si="19"/>
        <v>100</v>
      </c>
    </row>
    <row r="73" spans="1:103" s="20" customFormat="1" ht="42.75" customHeight="1">
      <c r="A73" s="67" t="s">
        <v>31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49" t="s">
        <v>104</v>
      </c>
      <c r="AG73" s="49"/>
      <c r="AH73" s="49"/>
      <c r="AI73" s="49"/>
      <c r="AJ73" s="49"/>
      <c r="AK73" s="49"/>
      <c r="AL73" s="49" t="s">
        <v>241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55">
        <f>BB74</f>
        <v>407000</v>
      </c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6">
        <f>BX74</f>
        <v>86318.95</v>
      </c>
      <c r="BY73" s="56"/>
      <c r="BZ73" s="56"/>
      <c r="CA73" s="56"/>
      <c r="CB73" s="56"/>
      <c r="CC73" s="56"/>
      <c r="CD73" s="56"/>
      <c r="CE73" s="56"/>
      <c r="CF73" s="56">
        <f>BB73-BX73</f>
        <v>320681.05</v>
      </c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20">
        <f t="shared" si="12"/>
        <v>21.208587223587223</v>
      </c>
    </row>
    <row r="74" spans="1:103" s="19" customFormat="1" ht="47.25" customHeight="1">
      <c r="A74" s="133" t="s">
        <v>154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50" t="s">
        <v>104</v>
      </c>
      <c r="AG74" s="50"/>
      <c r="AH74" s="50"/>
      <c r="AI74" s="50"/>
      <c r="AJ74" s="50"/>
      <c r="AK74" s="50"/>
      <c r="AL74" s="50" t="s">
        <v>242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1">
        <v>407000</v>
      </c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47">
        <v>86318.95</v>
      </c>
      <c r="BY74" s="47"/>
      <c r="BZ74" s="47"/>
      <c r="CA74" s="47"/>
      <c r="CB74" s="47"/>
      <c r="CC74" s="47"/>
      <c r="CD74" s="47"/>
      <c r="CE74" s="47"/>
      <c r="CF74" s="47">
        <f>BB74-BX74</f>
        <v>320681.05</v>
      </c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19">
        <f t="shared" si="12"/>
        <v>21.208587223587223</v>
      </c>
    </row>
    <row r="75" spans="1:103" s="25" customFormat="1" ht="32.25" customHeight="1">
      <c r="A75" s="135" t="s">
        <v>169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7"/>
      <c r="AF75" s="49" t="s">
        <v>104</v>
      </c>
      <c r="AG75" s="49"/>
      <c r="AH75" s="49"/>
      <c r="AI75" s="49"/>
      <c r="AJ75" s="49"/>
      <c r="AK75" s="49"/>
      <c r="AL75" s="49" t="s">
        <v>243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59">
        <f t="shared" ref="BB75" si="20">BB76</f>
        <v>11215000</v>
      </c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8" t="str">
        <f t="shared" ref="BX75:BX76" si="21">BX76</f>
        <v>-</v>
      </c>
      <c r="BY75" s="58"/>
      <c r="BZ75" s="58"/>
      <c r="CA75" s="58"/>
      <c r="CB75" s="58"/>
      <c r="CC75" s="58"/>
      <c r="CD75" s="58"/>
      <c r="CE75" s="58"/>
      <c r="CF75" s="138">
        <f>CF76</f>
        <v>11215000</v>
      </c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40"/>
      <c r="CY75" s="25" t="e">
        <f t="shared" ref="CY75:CY77" si="22">BX75/BB75*100</f>
        <v>#VALUE!</v>
      </c>
    </row>
    <row r="76" spans="1:103" s="24" customFormat="1" ht="28.5" customHeight="1">
      <c r="A76" s="141" t="s">
        <v>170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3"/>
      <c r="AF76" s="50" t="s">
        <v>104</v>
      </c>
      <c r="AG76" s="50"/>
      <c r="AH76" s="50"/>
      <c r="AI76" s="50"/>
      <c r="AJ76" s="50"/>
      <c r="AK76" s="50"/>
      <c r="AL76" s="50" t="s">
        <v>244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62">
        <f>BB77</f>
        <v>11215000</v>
      </c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0" t="str">
        <f t="shared" si="21"/>
        <v>-</v>
      </c>
      <c r="BY76" s="60"/>
      <c r="BZ76" s="60"/>
      <c r="CA76" s="60"/>
      <c r="CB76" s="60"/>
      <c r="CC76" s="60"/>
      <c r="CD76" s="60"/>
      <c r="CE76" s="60"/>
      <c r="CF76" s="130">
        <f>CF77</f>
        <v>11215000</v>
      </c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2"/>
      <c r="CY76" s="24" t="e">
        <f t="shared" si="22"/>
        <v>#VALUE!</v>
      </c>
    </row>
    <row r="77" spans="1:103" s="24" customFormat="1" ht="33.75" customHeight="1">
      <c r="A77" s="133" t="s">
        <v>171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4" t="s">
        <v>104</v>
      </c>
      <c r="AG77" s="134"/>
      <c r="AH77" s="134"/>
      <c r="AI77" s="134"/>
      <c r="AJ77" s="134"/>
      <c r="AK77" s="134"/>
      <c r="AL77" s="50" t="s">
        <v>245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62">
        <v>11215000</v>
      </c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0" t="s">
        <v>12</v>
      </c>
      <c r="BY77" s="60"/>
      <c r="BZ77" s="60"/>
      <c r="CA77" s="60"/>
      <c r="CB77" s="60"/>
      <c r="CC77" s="60"/>
      <c r="CD77" s="60"/>
      <c r="CE77" s="60"/>
      <c r="CF77" s="130">
        <f>BB77</f>
        <v>11215000</v>
      </c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2"/>
      <c r="CY77" s="24" t="e">
        <f t="shared" si="22"/>
        <v>#VALUE!</v>
      </c>
    </row>
    <row r="78" spans="1:103" s="25" customFormat="1" ht="33.75" customHeight="1">
      <c r="A78" s="67" t="s">
        <v>272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148" t="s">
        <v>104</v>
      </c>
      <c r="AG78" s="148"/>
      <c r="AH78" s="148"/>
      <c r="AI78" s="148"/>
      <c r="AJ78" s="148"/>
      <c r="AK78" s="148"/>
      <c r="AL78" s="49" t="s">
        <v>273</v>
      </c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59">
        <f>BB79</f>
        <v>765000</v>
      </c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8">
        <f>BX79</f>
        <v>325000</v>
      </c>
      <c r="BY78" s="58"/>
      <c r="BZ78" s="58"/>
      <c r="CA78" s="58"/>
      <c r="CB78" s="58"/>
      <c r="CC78" s="58"/>
      <c r="CD78" s="58"/>
      <c r="CE78" s="58"/>
      <c r="CF78" s="138">
        <f>BB78-BX78</f>
        <v>440000</v>
      </c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40"/>
      <c r="CY78" s="25">
        <f t="shared" ref="CY78:CY81" si="23">BX78/BB78*100</f>
        <v>42.483660130718953</v>
      </c>
    </row>
    <row r="79" spans="1:103" s="24" customFormat="1" ht="33.75" customHeight="1">
      <c r="A79" s="133" t="s">
        <v>274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4" t="s">
        <v>104</v>
      </c>
      <c r="AG79" s="134"/>
      <c r="AH79" s="134"/>
      <c r="AI79" s="134"/>
      <c r="AJ79" s="134"/>
      <c r="AK79" s="134"/>
      <c r="AL79" s="50" t="s">
        <v>273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62">
        <f>BB80+BB81</f>
        <v>765000</v>
      </c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0">
        <f>BX80+BX81</f>
        <v>325000</v>
      </c>
      <c r="BY79" s="60"/>
      <c r="BZ79" s="60"/>
      <c r="CA79" s="60"/>
      <c r="CB79" s="60"/>
      <c r="CC79" s="60"/>
      <c r="CD79" s="60"/>
      <c r="CE79" s="60"/>
      <c r="CF79" s="130">
        <f>BB79-BX79</f>
        <v>440000</v>
      </c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2"/>
      <c r="CY79" s="24">
        <f t="shared" si="23"/>
        <v>42.483660130718953</v>
      </c>
    </row>
    <row r="80" spans="1:103" s="24" customFormat="1" ht="41.4" customHeight="1">
      <c r="A80" s="133" t="s">
        <v>275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4" t="s">
        <v>104</v>
      </c>
      <c r="AG80" s="134"/>
      <c r="AH80" s="134"/>
      <c r="AI80" s="134"/>
      <c r="AJ80" s="134"/>
      <c r="AK80" s="134"/>
      <c r="AL80" s="50" t="s">
        <v>277</v>
      </c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62">
        <v>300000</v>
      </c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0">
        <v>20000</v>
      </c>
      <c r="BY80" s="60"/>
      <c r="BZ80" s="60"/>
      <c r="CA80" s="60"/>
      <c r="CB80" s="60"/>
      <c r="CC80" s="60"/>
      <c r="CD80" s="60"/>
      <c r="CE80" s="60"/>
      <c r="CF80" s="130">
        <f t="shared" ref="CF80:CF81" si="24">BB80-BX80</f>
        <v>280000</v>
      </c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2"/>
      <c r="CY80" s="24">
        <f t="shared" si="23"/>
        <v>6.666666666666667</v>
      </c>
    </row>
    <row r="81" spans="1:103" s="24" customFormat="1" ht="33.75" customHeight="1">
      <c r="A81" s="133" t="s">
        <v>274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4" t="s">
        <v>104</v>
      </c>
      <c r="AG81" s="134"/>
      <c r="AH81" s="134"/>
      <c r="AI81" s="134"/>
      <c r="AJ81" s="134"/>
      <c r="AK81" s="134"/>
      <c r="AL81" s="50" t="s">
        <v>276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62">
        <v>465000</v>
      </c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0">
        <v>305000</v>
      </c>
      <c r="BY81" s="60"/>
      <c r="BZ81" s="60"/>
      <c r="CA81" s="60"/>
      <c r="CB81" s="60"/>
      <c r="CC81" s="60"/>
      <c r="CD81" s="60"/>
      <c r="CE81" s="60"/>
      <c r="CF81" s="130">
        <f t="shared" si="24"/>
        <v>160000</v>
      </c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2"/>
      <c r="CY81" s="24">
        <f t="shared" si="23"/>
        <v>65.591397849462368</v>
      </c>
    </row>
  </sheetData>
  <mergeCells count="435"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78:AE78"/>
    <mergeCell ref="AF78:AK78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A22:AE22"/>
    <mergeCell ref="AF22:AK22"/>
    <mergeCell ref="AL22:BA22"/>
    <mergeCell ref="BB22:BW22"/>
    <mergeCell ref="BX22:CE22"/>
    <mergeCell ref="CF22:CX22"/>
    <mergeCell ref="A47:AE47"/>
    <mergeCell ref="AF47:AK47"/>
    <mergeCell ref="AL47:BA47"/>
    <mergeCell ref="BB47:BW47"/>
    <mergeCell ref="BX47:CE47"/>
    <mergeCell ref="CF47:CX47"/>
    <mergeCell ref="A43:AE43"/>
    <mergeCell ref="AF43:AK43"/>
    <mergeCell ref="A44:AE44"/>
    <mergeCell ref="AF41:AK41"/>
    <mergeCell ref="AF46:AK46"/>
    <mergeCell ref="BB42:BW42"/>
    <mergeCell ref="A34:AE34"/>
    <mergeCell ref="BX31:CE31"/>
    <mergeCell ref="A35:AE35"/>
    <mergeCell ref="AL38:BA38"/>
    <mergeCell ref="AL41:BA41"/>
    <mergeCell ref="A40:AE40"/>
    <mergeCell ref="CF52:CX52"/>
    <mergeCell ref="AF53:AK53"/>
    <mergeCell ref="BB51:BW51"/>
    <mergeCell ref="BB50:BW50"/>
    <mergeCell ref="AF54:AK54"/>
    <mergeCell ref="AF51:AK51"/>
    <mergeCell ref="A52:AE52"/>
    <mergeCell ref="AF52:AK52"/>
    <mergeCell ref="AL50:BA50"/>
    <mergeCell ref="AL51:BA51"/>
    <mergeCell ref="A53:AE53"/>
    <mergeCell ref="CF53:CX53"/>
    <mergeCell ref="A50:AE50"/>
    <mergeCell ref="AF50:AK50"/>
    <mergeCell ref="CF50:CX50"/>
    <mergeCell ref="BX52:CE52"/>
    <mergeCell ref="A51:AE51"/>
    <mergeCell ref="AL48:BA48"/>
    <mergeCell ref="BX49:CE49"/>
    <mergeCell ref="AL49:BA49"/>
    <mergeCell ref="AL44:BA44"/>
    <mergeCell ref="CF48:CX48"/>
    <mergeCell ref="AL45:BA45"/>
    <mergeCell ref="BB46:BW46"/>
    <mergeCell ref="CF51:CX51"/>
    <mergeCell ref="BX50:CE50"/>
    <mergeCell ref="CF49:CX49"/>
    <mergeCell ref="AF31:AK31"/>
    <mergeCell ref="AL33:BA33"/>
    <mergeCell ref="BX41:CE41"/>
    <mergeCell ref="AL34:BA34"/>
    <mergeCell ref="A31:AE31"/>
    <mergeCell ref="BB33:BW33"/>
    <mergeCell ref="A33:AE33"/>
    <mergeCell ref="BX34:CE34"/>
    <mergeCell ref="BB34:BW34"/>
    <mergeCell ref="A39:AE39"/>
    <mergeCell ref="BX33:CE33"/>
    <mergeCell ref="AF34:AK34"/>
    <mergeCell ref="A37:AE37"/>
    <mergeCell ref="AF37:AK37"/>
    <mergeCell ref="AL37:BA37"/>
    <mergeCell ref="BB37:BW37"/>
    <mergeCell ref="BX37:CE37"/>
    <mergeCell ref="AF32:AK32"/>
    <mergeCell ref="AF40:AK40"/>
    <mergeCell ref="A41:AE41"/>
    <mergeCell ref="A32:AE32"/>
    <mergeCell ref="BX36:CE3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74:AE74"/>
    <mergeCell ref="AF74:AK74"/>
    <mergeCell ref="AL63:BA63"/>
    <mergeCell ref="BX68:CE68"/>
    <mergeCell ref="BX65:CE65"/>
    <mergeCell ref="BB73:BW73"/>
    <mergeCell ref="BX48:CE48"/>
    <mergeCell ref="AL52:BA52"/>
    <mergeCell ref="BX54:CE54"/>
    <mergeCell ref="BB52:BW52"/>
    <mergeCell ref="AL53:BA53"/>
    <mergeCell ref="BB53:BW53"/>
    <mergeCell ref="AL54:BA54"/>
    <mergeCell ref="BB54:BW54"/>
    <mergeCell ref="AF48:AK48"/>
    <mergeCell ref="BX53:CE53"/>
    <mergeCell ref="BX62:CE62"/>
    <mergeCell ref="BX51:CE51"/>
    <mergeCell ref="BB48:BW48"/>
    <mergeCell ref="BB49:BW49"/>
    <mergeCell ref="AF59:AK59"/>
    <mergeCell ref="AL59:BA59"/>
    <mergeCell ref="BB59:BW59"/>
    <mergeCell ref="BX59:CE59"/>
    <mergeCell ref="CF71:CX71"/>
    <mergeCell ref="A72:AE72"/>
    <mergeCell ref="AF72:AK72"/>
    <mergeCell ref="AL72:BA72"/>
    <mergeCell ref="BB72:BW72"/>
    <mergeCell ref="BX72:CE72"/>
    <mergeCell ref="CF72:CX72"/>
    <mergeCell ref="CF68:CX68"/>
    <mergeCell ref="BX66:CE66"/>
    <mergeCell ref="CF66:CX66"/>
    <mergeCell ref="BX71:CE71"/>
    <mergeCell ref="A71:AE71"/>
    <mergeCell ref="AF71:AK71"/>
    <mergeCell ref="AL71:BA71"/>
    <mergeCell ref="BB71:BW71"/>
    <mergeCell ref="CF65:CX65"/>
    <mergeCell ref="CF64:CX64"/>
    <mergeCell ref="CF63:CX63"/>
    <mergeCell ref="BX64:CE64"/>
    <mergeCell ref="BX63:CE63"/>
    <mergeCell ref="BB65:BW65"/>
    <mergeCell ref="A63:AE63"/>
    <mergeCell ref="A69:AE69"/>
    <mergeCell ref="AF69:AK69"/>
    <mergeCell ref="AL69:BA69"/>
    <mergeCell ref="BB69:BW69"/>
    <mergeCell ref="A67:AE67"/>
    <mergeCell ref="AF67:AK67"/>
    <mergeCell ref="AL67:BA67"/>
    <mergeCell ref="A68:AE68"/>
    <mergeCell ref="AF68:AK68"/>
    <mergeCell ref="AL68:BA68"/>
    <mergeCell ref="BB68:BW68"/>
    <mergeCell ref="A65:AE65"/>
    <mergeCell ref="AF65:AK65"/>
    <mergeCell ref="AL65:BA65"/>
    <mergeCell ref="CH3:CY3"/>
    <mergeCell ref="CH4:CY4"/>
    <mergeCell ref="CF54:CX54"/>
    <mergeCell ref="BX55:CE55"/>
    <mergeCell ref="A77:AE77"/>
    <mergeCell ref="AF77:AK77"/>
    <mergeCell ref="AL77:BA77"/>
    <mergeCell ref="BB77:BW77"/>
    <mergeCell ref="BX77:CE77"/>
    <mergeCell ref="CF77:CX77"/>
    <mergeCell ref="A75:AE75"/>
    <mergeCell ref="AF75:AK75"/>
    <mergeCell ref="AL75:BA75"/>
    <mergeCell ref="BB75:BW75"/>
    <mergeCell ref="BX75:CE75"/>
    <mergeCell ref="CF75:CX75"/>
    <mergeCell ref="A76:AE76"/>
    <mergeCell ref="AF76:AK76"/>
    <mergeCell ref="AL76:BA76"/>
    <mergeCell ref="BB76:BW76"/>
    <mergeCell ref="BX76:CE76"/>
    <mergeCell ref="CF76:CX76"/>
    <mergeCell ref="AL74:BA74"/>
    <mergeCell ref="BB74:BW74"/>
    <mergeCell ref="BB2:CX2"/>
    <mergeCell ref="BX32:CE32"/>
    <mergeCell ref="CF39:CX39"/>
    <mergeCell ref="CF41:CX41"/>
    <mergeCell ref="CF46:CX46"/>
    <mergeCell ref="AL32:BA32"/>
    <mergeCell ref="BB32:BW32"/>
    <mergeCell ref="BX38:CE38"/>
    <mergeCell ref="BB44:BW44"/>
    <mergeCell ref="AL31:BA31"/>
    <mergeCell ref="BB31:BW31"/>
    <mergeCell ref="BB27:BW27"/>
    <mergeCell ref="BX46:CE46"/>
    <mergeCell ref="BB38:BW38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A20:AE20"/>
    <mergeCell ref="AF20:AK20"/>
    <mergeCell ref="BB17:BW17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A42:AE42"/>
    <mergeCell ref="AF42:AK42"/>
    <mergeCell ref="BB64:BW64"/>
    <mergeCell ref="BB63:BW63"/>
    <mergeCell ref="A62:AE62"/>
    <mergeCell ref="AF62:AK62"/>
    <mergeCell ref="AF63:AK63"/>
    <mergeCell ref="A57:AE57"/>
    <mergeCell ref="AF33:AK33"/>
    <mergeCell ref="AL40:BA40"/>
    <mergeCell ref="BB39:BW39"/>
    <mergeCell ref="BB45:BW45"/>
    <mergeCell ref="AL46:BA46"/>
    <mergeCell ref="AF55:AK55"/>
    <mergeCell ref="AL55:BA55"/>
    <mergeCell ref="BB55:BW55"/>
    <mergeCell ref="A55:AE55"/>
    <mergeCell ref="A49:AE49"/>
    <mergeCell ref="AF49:AK49"/>
    <mergeCell ref="A48:AE48"/>
    <mergeCell ref="A54:AE54"/>
    <mergeCell ref="AL39:BA39"/>
    <mergeCell ref="A45:AE45"/>
    <mergeCell ref="A46:AE46"/>
    <mergeCell ref="A17:AE17"/>
    <mergeCell ref="AF17:AK17"/>
    <mergeCell ref="A18:AE18"/>
    <mergeCell ref="AF18:AK18"/>
    <mergeCell ref="A19:AE19"/>
    <mergeCell ref="AF19:AK19"/>
    <mergeCell ref="AL19:BA19"/>
    <mergeCell ref="BB19:BW19"/>
    <mergeCell ref="BB21:BW21"/>
    <mergeCell ref="A21:AE21"/>
    <mergeCell ref="AF21:AK21"/>
    <mergeCell ref="AL21:BA21"/>
    <mergeCell ref="AL18:BA18"/>
    <mergeCell ref="BB18:BW18"/>
    <mergeCell ref="BX21:CE21"/>
    <mergeCell ref="BB28:BW28"/>
    <mergeCell ref="BX24:CE24"/>
    <mergeCell ref="CF24:CX24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CF32:CX32"/>
    <mergeCell ref="CF35:CX35"/>
    <mergeCell ref="A24:AE24"/>
    <mergeCell ref="AF24:AK24"/>
    <mergeCell ref="AL24:BA24"/>
    <mergeCell ref="BX29:CE29"/>
    <mergeCell ref="CF29:CX29"/>
    <mergeCell ref="CF33:CX33"/>
    <mergeCell ref="BX39:CE39"/>
    <mergeCell ref="CF34:CX34"/>
    <mergeCell ref="BB35:BW35"/>
    <mergeCell ref="BX35:CE35"/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25:AE25"/>
    <mergeCell ref="A38:AE38"/>
    <mergeCell ref="A36:AE36"/>
    <mergeCell ref="AF36:AK36"/>
    <mergeCell ref="AF25:AK25"/>
    <mergeCell ref="AL25:BA25"/>
    <mergeCell ref="BB25:BW25"/>
    <mergeCell ref="A26:AE26"/>
    <mergeCell ref="BX74:CE74"/>
    <mergeCell ref="CF74:CX74"/>
    <mergeCell ref="CF55:CX55"/>
    <mergeCell ref="A64:AE64"/>
    <mergeCell ref="AF64:AK64"/>
    <mergeCell ref="A66:AE66"/>
    <mergeCell ref="AF66:AK66"/>
    <mergeCell ref="A70:AE70"/>
    <mergeCell ref="AF70:AK70"/>
    <mergeCell ref="AL66:BA66"/>
    <mergeCell ref="BB66:BW66"/>
    <mergeCell ref="AL64:BA64"/>
    <mergeCell ref="A73:AE73"/>
    <mergeCell ref="AF73:AK73"/>
    <mergeCell ref="AL70:BA70"/>
    <mergeCell ref="BB70:BW70"/>
    <mergeCell ref="AL73:BA73"/>
    <mergeCell ref="CF31:CX31"/>
    <mergeCell ref="CF40:CX40"/>
    <mergeCell ref="CF38:CX38"/>
    <mergeCell ref="CF56:CX56"/>
    <mergeCell ref="BX56:CE56"/>
    <mergeCell ref="A56:AE56"/>
    <mergeCell ref="AF56:AK56"/>
    <mergeCell ref="AL56:BA56"/>
    <mergeCell ref="AF57:AK57"/>
    <mergeCell ref="BB56:BW56"/>
    <mergeCell ref="BX73:CE73"/>
    <mergeCell ref="BX70:CE70"/>
    <mergeCell ref="CF73:CX73"/>
    <mergeCell ref="CF70:CX70"/>
    <mergeCell ref="CF57:CX57"/>
    <mergeCell ref="CF62:CX62"/>
    <mergeCell ref="AL62:BA62"/>
    <mergeCell ref="BB62:BW62"/>
    <mergeCell ref="CF69:CX69"/>
    <mergeCell ref="BB67:BW67"/>
    <mergeCell ref="BX67:CE67"/>
    <mergeCell ref="CF67:CX67"/>
    <mergeCell ref="BX69:CE69"/>
    <mergeCell ref="BX57:CE57"/>
    <mergeCell ref="AL57:BA57"/>
    <mergeCell ref="BB57:BW57"/>
    <mergeCell ref="A59:AE59"/>
    <mergeCell ref="CF36:CX36"/>
    <mergeCell ref="AL43:BA43"/>
    <mergeCell ref="AF45:AK45"/>
    <mergeCell ref="AF44:AK44"/>
    <mergeCell ref="CF44:CX44"/>
    <mergeCell ref="AL36:BA36"/>
    <mergeCell ref="BB36:BW36"/>
    <mergeCell ref="CF37:CX37"/>
    <mergeCell ref="BX40:CE40"/>
    <mergeCell ref="AF38:AK38"/>
    <mergeCell ref="AF39:AK39"/>
    <mergeCell ref="BX44:CE44"/>
    <mergeCell ref="A23:AE23"/>
    <mergeCell ref="AF23:AK23"/>
    <mergeCell ref="AL23:BA23"/>
    <mergeCell ref="BB23:BW23"/>
    <mergeCell ref="BX23:CE23"/>
    <mergeCell ref="CF23:CX23"/>
    <mergeCell ref="A58:AE58"/>
    <mergeCell ref="AF58:AK58"/>
    <mergeCell ref="AL58:BA58"/>
    <mergeCell ref="BB58:BW58"/>
    <mergeCell ref="BX58:CE58"/>
    <mergeCell ref="CF58:CX58"/>
    <mergeCell ref="BB43:BW43"/>
    <mergeCell ref="CF45:CX45"/>
    <mergeCell ref="BB40:BW40"/>
    <mergeCell ref="BB41:BW41"/>
    <mergeCell ref="AF35:AK35"/>
    <mergeCell ref="AL35:BA35"/>
    <mergeCell ref="BX42:CE42"/>
    <mergeCell ref="CF42:CX42"/>
    <mergeCell ref="BX45:CE45"/>
    <mergeCell ref="BX43:CE43"/>
    <mergeCell ref="CF43:CX43"/>
    <mergeCell ref="AL42:BA42"/>
    <mergeCell ref="CF59:CX59"/>
    <mergeCell ref="A61:AE61"/>
    <mergeCell ref="AF61:AK61"/>
    <mergeCell ref="AL61:BA61"/>
    <mergeCell ref="BB61:BW61"/>
    <mergeCell ref="BX61:CE61"/>
    <mergeCell ref="CF61:CX61"/>
    <mergeCell ref="A60:AE60"/>
    <mergeCell ref="AF60:AK60"/>
    <mergeCell ref="AL60:BA60"/>
    <mergeCell ref="BB60:BW60"/>
    <mergeCell ref="BX60:CE60"/>
    <mergeCell ref="CF60:CX6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8"/>
  <sheetViews>
    <sheetView tabSelected="1" view="pageBreakPreview" topLeftCell="A34" zoomScaleSheetLayoutView="100" workbookViewId="0">
      <selection activeCell="AT35" sqref="AT35:BJ35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98" t="s">
        <v>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01" t="s">
        <v>99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 t="s">
        <v>100</v>
      </c>
      <c r="AF4" s="101"/>
      <c r="AG4" s="101"/>
      <c r="AH4" s="101"/>
      <c r="AI4" s="101"/>
      <c r="AJ4" s="101"/>
      <c r="AK4" s="101" t="s">
        <v>34</v>
      </c>
      <c r="AL4" s="101"/>
      <c r="AM4" s="101"/>
      <c r="AN4" s="101"/>
      <c r="AO4" s="101"/>
      <c r="AP4" s="101"/>
      <c r="AQ4" s="101"/>
      <c r="AR4" s="101"/>
      <c r="AS4" s="101"/>
      <c r="AT4" s="199" t="s">
        <v>101</v>
      </c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01" t="s">
        <v>102</v>
      </c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 t="s">
        <v>103</v>
      </c>
      <c r="BX4" s="101"/>
      <c r="BY4" s="101"/>
      <c r="BZ4" s="101"/>
      <c r="CA4" s="101"/>
      <c r="CB4" s="101"/>
      <c r="CC4" s="101"/>
      <c r="CD4" s="101"/>
      <c r="CE4" s="101"/>
      <c r="CF4" s="101"/>
      <c r="CG4" s="101"/>
    </row>
    <row r="5" spans="1:129" s="21" customFormat="1" ht="56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</row>
    <row r="6" spans="1:129" s="21" customFormat="1" ht="13.2">
      <c r="A6" s="108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>
        <v>2</v>
      </c>
      <c r="AF6" s="108"/>
      <c r="AG6" s="108"/>
      <c r="AH6" s="108"/>
      <c r="AI6" s="108"/>
      <c r="AJ6" s="108"/>
      <c r="AK6" s="108">
        <v>3</v>
      </c>
      <c r="AL6" s="108"/>
      <c r="AM6" s="108"/>
      <c r="AN6" s="108"/>
      <c r="AO6" s="108"/>
      <c r="AP6" s="108"/>
      <c r="AQ6" s="108"/>
      <c r="AR6" s="108"/>
      <c r="AS6" s="108"/>
      <c r="AT6" s="200">
        <v>4</v>
      </c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108">
        <v>5</v>
      </c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>
        <v>6</v>
      </c>
      <c r="BX6" s="108"/>
      <c r="BY6" s="108"/>
      <c r="BZ6" s="108"/>
      <c r="CA6" s="108"/>
      <c r="CB6" s="108"/>
      <c r="CC6" s="108"/>
      <c r="CD6" s="108"/>
      <c r="CE6" s="108"/>
      <c r="CF6" s="108"/>
      <c r="CG6" s="108"/>
    </row>
    <row r="7" spans="1:129" s="20" customFormat="1" ht="32.25" customHeight="1">
      <c r="A7" s="147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173" t="s">
        <v>35</v>
      </c>
      <c r="AF7" s="173"/>
      <c r="AG7" s="173"/>
      <c r="AH7" s="173"/>
      <c r="AI7" s="173"/>
      <c r="AJ7" s="173"/>
      <c r="AK7" s="185" t="s">
        <v>36</v>
      </c>
      <c r="AL7" s="186"/>
      <c r="AM7" s="186"/>
      <c r="AN7" s="186"/>
      <c r="AO7" s="186"/>
      <c r="AP7" s="186"/>
      <c r="AQ7" s="186"/>
      <c r="AR7" s="186"/>
      <c r="AS7" s="187"/>
      <c r="AT7" s="180">
        <f>SUM(AT8:BJ53)</f>
        <v>41496734.43</v>
      </c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>
        <f>SUM(BK8:BV53)</f>
        <v>5488278.2400000002</v>
      </c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>
        <f>AT7-BK7</f>
        <v>36008456.189999998</v>
      </c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20">
        <f>BK7/AT7*100</f>
        <v>13.225807561455385</v>
      </c>
      <c r="CJ7" s="181"/>
      <c r="CK7" s="181"/>
      <c r="CL7" s="181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</row>
    <row r="8" spans="1:129" s="21" customFormat="1" ht="15">
      <c r="A8" s="194" t="s">
        <v>105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6"/>
      <c r="AE8" s="188">
        <v>200</v>
      </c>
      <c r="AF8" s="189"/>
      <c r="AG8" s="189"/>
      <c r="AH8" s="189"/>
      <c r="AI8" s="189"/>
      <c r="AJ8" s="190"/>
      <c r="AK8" s="191"/>
      <c r="AL8" s="192"/>
      <c r="AM8" s="192"/>
      <c r="AN8" s="192"/>
      <c r="AO8" s="192"/>
      <c r="AP8" s="192"/>
      <c r="AQ8" s="192"/>
      <c r="AR8" s="192"/>
      <c r="AS8" s="193"/>
      <c r="AT8" s="182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4"/>
      <c r="BK8" s="182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4"/>
      <c r="BW8" s="182"/>
      <c r="BX8" s="183"/>
      <c r="BY8" s="183"/>
      <c r="BZ8" s="183"/>
      <c r="CA8" s="183"/>
      <c r="CB8" s="183"/>
      <c r="CC8" s="183"/>
      <c r="CD8" s="183"/>
      <c r="CE8" s="183"/>
      <c r="CF8" s="183"/>
      <c r="CG8" s="184"/>
    </row>
    <row r="9" spans="1:129" s="19" customFormat="1" ht="136.5" customHeight="1">
      <c r="A9" s="80" t="s">
        <v>210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55">
        <v>200</v>
      </c>
      <c r="AF9" s="155"/>
      <c r="AG9" s="155"/>
      <c r="AH9" s="155"/>
      <c r="AI9" s="155"/>
      <c r="AJ9" s="155"/>
      <c r="AK9" s="154" t="s">
        <v>89</v>
      </c>
      <c r="AL9" s="154"/>
      <c r="AM9" s="154"/>
      <c r="AN9" s="154"/>
      <c r="AO9" s="154"/>
      <c r="AP9" s="154"/>
      <c r="AQ9" s="154"/>
      <c r="AR9" s="154"/>
      <c r="AS9" s="154"/>
      <c r="AT9" s="149">
        <v>84000</v>
      </c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>
        <v>20000</v>
      </c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>
        <f>AT9-BK9</f>
        <v>64000</v>
      </c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20">
        <f t="shared" ref="CH9:CH51" si="0">BK9/AT9*100</f>
        <v>23.809523809523807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72" t="s">
        <v>211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4"/>
      <c r="AD10" s="33"/>
      <c r="AE10" s="201">
        <v>200</v>
      </c>
      <c r="AF10" s="202"/>
      <c r="AG10" s="202"/>
      <c r="AH10" s="202"/>
      <c r="AI10" s="202"/>
      <c r="AJ10" s="203"/>
      <c r="AK10" s="160" t="s">
        <v>191</v>
      </c>
      <c r="AL10" s="161"/>
      <c r="AM10" s="161"/>
      <c r="AN10" s="161"/>
      <c r="AO10" s="161"/>
      <c r="AP10" s="161"/>
      <c r="AQ10" s="161"/>
      <c r="AR10" s="161"/>
      <c r="AS10" s="162"/>
      <c r="AT10" s="151">
        <v>21000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3"/>
      <c r="BK10" s="151" t="s">
        <v>12</v>
      </c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3"/>
      <c r="BW10" s="149">
        <f>AT10</f>
        <v>21000</v>
      </c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9" t="e">
        <f t="shared" ref="CH10" si="1">BK10/AT10*100</f>
        <v>#VALUE!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0" t="s">
        <v>192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97">
        <v>200</v>
      </c>
      <c r="AF11" s="197"/>
      <c r="AG11" s="197"/>
      <c r="AH11" s="197"/>
      <c r="AI11" s="197"/>
      <c r="AJ11" s="197"/>
      <c r="AK11" s="154" t="s">
        <v>90</v>
      </c>
      <c r="AL11" s="154"/>
      <c r="AM11" s="154"/>
      <c r="AN11" s="154"/>
      <c r="AO11" s="154"/>
      <c r="AP11" s="154"/>
      <c r="AQ11" s="154"/>
      <c r="AR11" s="154"/>
      <c r="AS11" s="154"/>
      <c r="AT11" s="149">
        <v>5741000</v>
      </c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>
        <v>1282429.75</v>
      </c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>
        <f t="shared" ref="BW11:BW15" si="2">AT11-BK11</f>
        <v>4458570.25</v>
      </c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20">
        <f t="shared" si="0"/>
        <v>22.338090053997561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72" t="s">
        <v>193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197">
        <v>200</v>
      </c>
      <c r="AF12" s="197"/>
      <c r="AG12" s="197"/>
      <c r="AH12" s="197"/>
      <c r="AI12" s="197"/>
      <c r="AJ12" s="197"/>
      <c r="AK12" s="154" t="s">
        <v>91</v>
      </c>
      <c r="AL12" s="154"/>
      <c r="AM12" s="154"/>
      <c r="AN12" s="154"/>
      <c r="AO12" s="154"/>
      <c r="AP12" s="154"/>
      <c r="AQ12" s="154"/>
      <c r="AR12" s="154"/>
      <c r="AS12" s="154"/>
      <c r="AT12" s="149">
        <v>367400</v>
      </c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>
        <v>91839.6</v>
      </c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>
        <f>AT12</f>
        <v>367400</v>
      </c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20">
        <f t="shared" si="0"/>
        <v>24.997169297768103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72" t="s">
        <v>194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197">
        <v>200</v>
      </c>
      <c r="AF13" s="197"/>
      <c r="AG13" s="197"/>
      <c r="AH13" s="197"/>
      <c r="AI13" s="197"/>
      <c r="AJ13" s="197"/>
      <c r="AK13" s="154" t="s">
        <v>92</v>
      </c>
      <c r="AL13" s="154"/>
      <c r="AM13" s="154"/>
      <c r="AN13" s="154"/>
      <c r="AO13" s="154"/>
      <c r="AP13" s="154"/>
      <c r="AQ13" s="154"/>
      <c r="AR13" s="154"/>
      <c r="AS13" s="154"/>
      <c r="AT13" s="149">
        <v>1844736.8</v>
      </c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>
        <v>447393.99</v>
      </c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>
        <f t="shared" si="2"/>
        <v>1397342.81</v>
      </c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20">
        <f t="shared" si="0"/>
        <v>24.252456502195869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0" t="s">
        <v>195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197">
        <v>200</v>
      </c>
      <c r="AF14" s="197"/>
      <c r="AG14" s="197"/>
      <c r="AH14" s="197"/>
      <c r="AI14" s="197"/>
      <c r="AJ14" s="197"/>
      <c r="AK14" s="154" t="s">
        <v>159</v>
      </c>
      <c r="AL14" s="154"/>
      <c r="AM14" s="154"/>
      <c r="AN14" s="154"/>
      <c r="AO14" s="154"/>
      <c r="AP14" s="154"/>
      <c r="AQ14" s="154"/>
      <c r="AR14" s="154"/>
      <c r="AS14" s="154"/>
      <c r="AT14" s="149">
        <v>1000</v>
      </c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 t="s">
        <v>12</v>
      </c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>
        <f>AT14</f>
        <v>1000</v>
      </c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0" t="s">
        <v>212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197">
        <v>200</v>
      </c>
      <c r="AF15" s="197"/>
      <c r="AG15" s="197"/>
      <c r="AH15" s="197"/>
      <c r="AI15" s="197"/>
      <c r="AJ15" s="197"/>
      <c r="AK15" s="154" t="s">
        <v>93</v>
      </c>
      <c r="AL15" s="154"/>
      <c r="AM15" s="154"/>
      <c r="AN15" s="154"/>
      <c r="AO15" s="154"/>
      <c r="AP15" s="154"/>
      <c r="AQ15" s="154"/>
      <c r="AR15" s="154"/>
      <c r="AS15" s="154"/>
      <c r="AT15" s="149">
        <v>1124175</v>
      </c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>
        <v>526409.81999999995</v>
      </c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>
        <f t="shared" si="2"/>
        <v>597765.18000000005</v>
      </c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20">
        <f t="shared" si="0"/>
        <v>46.826323303756084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0" t="s">
        <v>213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97">
        <v>200</v>
      </c>
      <c r="AF16" s="197"/>
      <c r="AG16" s="197"/>
      <c r="AH16" s="197"/>
      <c r="AI16" s="197"/>
      <c r="AJ16" s="197"/>
      <c r="AK16" s="154" t="s">
        <v>163</v>
      </c>
      <c r="AL16" s="154"/>
      <c r="AM16" s="154"/>
      <c r="AN16" s="154"/>
      <c r="AO16" s="154"/>
      <c r="AP16" s="154"/>
      <c r="AQ16" s="154"/>
      <c r="AR16" s="154"/>
      <c r="AS16" s="154"/>
      <c r="AT16" s="149">
        <v>200</v>
      </c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 t="s">
        <v>12</v>
      </c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>
        <f>AT16</f>
        <v>200</v>
      </c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20" t="e">
        <f t="shared" si="0"/>
        <v>#VALUE!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0" t="s">
        <v>196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155">
        <v>200</v>
      </c>
      <c r="AF17" s="155"/>
      <c r="AG17" s="155"/>
      <c r="AH17" s="155"/>
      <c r="AI17" s="155"/>
      <c r="AJ17" s="155"/>
      <c r="AK17" s="154" t="s">
        <v>81</v>
      </c>
      <c r="AL17" s="154"/>
      <c r="AM17" s="154"/>
      <c r="AN17" s="154"/>
      <c r="AO17" s="154"/>
      <c r="AP17" s="154"/>
      <c r="AQ17" s="154"/>
      <c r="AR17" s="154"/>
      <c r="AS17" s="154"/>
      <c r="AT17" s="149">
        <v>173900</v>
      </c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 t="s">
        <v>12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>
        <f>AT17</f>
        <v>173900</v>
      </c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0" t="s">
        <v>214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55">
        <v>200</v>
      </c>
      <c r="AF18" s="155"/>
      <c r="AG18" s="155"/>
      <c r="AH18" s="155"/>
      <c r="AI18" s="155"/>
      <c r="AJ18" s="155"/>
      <c r="AK18" s="154" t="s">
        <v>82</v>
      </c>
      <c r="AL18" s="154"/>
      <c r="AM18" s="154"/>
      <c r="AN18" s="154"/>
      <c r="AO18" s="154"/>
      <c r="AP18" s="154"/>
      <c r="AQ18" s="154"/>
      <c r="AR18" s="154"/>
      <c r="AS18" s="154"/>
      <c r="AT18" s="149">
        <v>26100</v>
      </c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>
        <v>26100</v>
      </c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 t="s">
        <v>12</v>
      </c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80" t="s">
        <v>215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55">
        <v>200</v>
      </c>
      <c r="AF19" s="155"/>
      <c r="AG19" s="155"/>
      <c r="AH19" s="155"/>
      <c r="AI19" s="155"/>
      <c r="AJ19" s="155"/>
      <c r="AK19" s="154" t="s">
        <v>83</v>
      </c>
      <c r="AL19" s="154"/>
      <c r="AM19" s="154"/>
      <c r="AN19" s="154"/>
      <c r="AO19" s="154"/>
      <c r="AP19" s="154"/>
      <c r="AQ19" s="154"/>
      <c r="AR19" s="154"/>
      <c r="AS19" s="154"/>
      <c r="AT19" s="149">
        <v>50000</v>
      </c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 t="s">
        <v>12</v>
      </c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>
        <f>AT19</f>
        <v>50000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20" t="e">
        <f t="shared" si="0"/>
        <v>#VALUE!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80" t="s">
        <v>216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33"/>
      <c r="AE20" s="197">
        <v>200</v>
      </c>
      <c r="AF20" s="197"/>
      <c r="AG20" s="197"/>
      <c r="AH20" s="197"/>
      <c r="AI20" s="197"/>
      <c r="AJ20" s="197"/>
      <c r="AK20" s="154" t="s">
        <v>84</v>
      </c>
      <c r="AL20" s="154"/>
      <c r="AM20" s="154"/>
      <c r="AN20" s="154"/>
      <c r="AO20" s="154"/>
      <c r="AP20" s="154"/>
      <c r="AQ20" s="154"/>
      <c r="AR20" s="154"/>
      <c r="AS20" s="154"/>
      <c r="AT20" s="149">
        <v>14000</v>
      </c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>
        <v>1500</v>
      </c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>
        <f t="shared" ref="BW20:BW26" si="3">AT20-BK20</f>
        <v>12500</v>
      </c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80" t="s">
        <v>217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33"/>
      <c r="AE21" s="197">
        <v>200</v>
      </c>
      <c r="AF21" s="197"/>
      <c r="AG21" s="197"/>
      <c r="AH21" s="197"/>
      <c r="AI21" s="197"/>
      <c r="AJ21" s="197"/>
      <c r="AK21" s="154" t="s">
        <v>168</v>
      </c>
      <c r="AL21" s="154"/>
      <c r="AM21" s="154"/>
      <c r="AN21" s="154"/>
      <c r="AO21" s="154"/>
      <c r="AP21" s="154"/>
      <c r="AQ21" s="154"/>
      <c r="AR21" s="154"/>
      <c r="AS21" s="154"/>
      <c r="AT21" s="149">
        <v>52000</v>
      </c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>
        <v>26364.07</v>
      </c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>
        <f t="shared" si="3"/>
        <v>25635.93</v>
      </c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20">
        <f t="shared" ref="CH21" si="4">BK21/AT21*100</f>
        <v>50.70013461538462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80" t="s">
        <v>172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33"/>
      <c r="AE22" s="155">
        <v>200</v>
      </c>
      <c r="AF22" s="155"/>
      <c r="AG22" s="155"/>
      <c r="AH22" s="155"/>
      <c r="AI22" s="155"/>
      <c r="AJ22" s="155"/>
      <c r="AK22" s="154" t="s">
        <v>173</v>
      </c>
      <c r="AL22" s="154"/>
      <c r="AM22" s="154"/>
      <c r="AN22" s="154"/>
      <c r="AO22" s="154"/>
      <c r="AP22" s="154"/>
      <c r="AQ22" s="154"/>
      <c r="AR22" s="154"/>
      <c r="AS22" s="154"/>
      <c r="AT22" s="149">
        <v>155000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>
        <v>114421.47</v>
      </c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>
        <f t="shared" si="3"/>
        <v>40578.53</v>
      </c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20">
        <f t="shared" ref="CH22:CH24" si="5">BK22/AT22*100</f>
        <v>73.820303225806455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80" t="s">
        <v>174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33"/>
      <c r="AE23" s="155">
        <v>200</v>
      </c>
      <c r="AF23" s="155"/>
      <c r="AG23" s="155"/>
      <c r="AH23" s="155"/>
      <c r="AI23" s="155"/>
      <c r="AJ23" s="155"/>
      <c r="AK23" s="154" t="s">
        <v>175</v>
      </c>
      <c r="AL23" s="154"/>
      <c r="AM23" s="154"/>
      <c r="AN23" s="154"/>
      <c r="AO23" s="154"/>
      <c r="AP23" s="154"/>
      <c r="AQ23" s="154"/>
      <c r="AR23" s="154"/>
      <c r="AS23" s="154"/>
      <c r="AT23" s="149">
        <v>5000</v>
      </c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>
        <v>4102</v>
      </c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>
        <f t="shared" si="3"/>
        <v>898</v>
      </c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80" t="s">
        <v>177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33"/>
      <c r="AE24" s="155">
        <v>200</v>
      </c>
      <c r="AF24" s="155"/>
      <c r="AG24" s="155"/>
      <c r="AH24" s="155"/>
      <c r="AI24" s="155"/>
      <c r="AJ24" s="155"/>
      <c r="AK24" s="154" t="s">
        <v>176</v>
      </c>
      <c r="AL24" s="154"/>
      <c r="AM24" s="154"/>
      <c r="AN24" s="154"/>
      <c r="AO24" s="154"/>
      <c r="AP24" s="154"/>
      <c r="AQ24" s="154"/>
      <c r="AR24" s="154"/>
      <c r="AS24" s="154"/>
      <c r="AT24" s="149">
        <v>43000</v>
      </c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>
        <v>40275.64</v>
      </c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>
        <f t="shared" si="3"/>
        <v>2724.3600000000006</v>
      </c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20">
        <f t="shared" si="5"/>
        <v>93.664279069767446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80" t="s">
        <v>88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33"/>
      <c r="AE25" s="155">
        <v>200</v>
      </c>
      <c r="AF25" s="155"/>
      <c r="AG25" s="155"/>
      <c r="AH25" s="155"/>
      <c r="AI25" s="155"/>
      <c r="AJ25" s="155"/>
      <c r="AK25" s="154" t="s">
        <v>85</v>
      </c>
      <c r="AL25" s="154"/>
      <c r="AM25" s="154"/>
      <c r="AN25" s="154"/>
      <c r="AO25" s="154"/>
      <c r="AP25" s="154"/>
      <c r="AQ25" s="154"/>
      <c r="AR25" s="154"/>
      <c r="AS25" s="154"/>
      <c r="AT25" s="149">
        <v>291000</v>
      </c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>
        <v>72780</v>
      </c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>
        <f t="shared" si="3"/>
        <v>218220</v>
      </c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20">
        <f t="shared" si="0"/>
        <v>25.010309278350519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80" t="s">
        <v>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33"/>
      <c r="AE26" s="155">
        <v>200</v>
      </c>
      <c r="AF26" s="155"/>
      <c r="AG26" s="155"/>
      <c r="AH26" s="155"/>
      <c r="AI26" s="155"/>
      <c r="AJ26" s="155"/>
      <c r="AK26" s="154" t="s">
        <v>86</v>
      </c>
      <c r="AL26" s="154"/>
      <c r="AM26" s="154"/>
      <c r="AN26" s="154"/>
      <c r="AO26" s="154"/>
      <c r="AP26" s="154"/>
      <c r="AQ26" s="154"/>
      <c r="AR26" s="154"/>
      <c r="AS26" s="154"/>
      <c r="AT26" s="149">
        <v>111000</v>
      </c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>
        <v>13538.95</v>
      </c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>
        <f t="shared" si="3"/>
        <v>97461.05</v>
      </c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20">
        <f t="shared" si="0"/>
        <v>12.197252252252252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80" t="s">
        <v>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33"/>
      <c r="AE27" s="155">
        <v>200</v>
      </c>
      <c r="AF27" s="155"/>
      <c r="AG27" s="155"/>
      <c r="AH27" s="155"/>
      <c r="AI27" s="155"/>
      <c r="AJ27" s="155"/>
      <c r="AK27" s="154" t="s">
        <v>87</v>
      </c>
      <c r="AL27" s="154"/>
      <c r="AM27" s="154"/>
      <c r="AN27" s="154"/>
      <c r="AO27" s="154"/>
      <c r="AP27" s="154"/>
      <c r="AQ27" s="154"/>
      <c r="AR27" s="154"/>
      <c r="AS27" s="154"/>
      <c r="AT27" s="149">
        <v>5000</v>
      </c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 t="s">
        <v>12</v>
      </c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>
        <f t="shared" ref="BW27" si="6">AT27</f>
        <v>5000</v>
      </c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72" t="s">
        <v>218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  <c r="AD28" s="33"/>
      <c r="AE28" s="155">
        <v>200</v>
      </c>
      <c r="AF28" s="155"/>
      <c r="AG28" s="155"/>
      <c r="AH28" s="155"/>
      <c r="AI28" s="155"/>
      <c r="AJ28" s="155"/>
      <c r="AK28" s="154" t="s">
        <v>251</v>
      </c>
      <c r="AL28" s="154"/>
      <c r="AM28" s="154"/>
      <c r="AN28" s="154"/>
      <c r="AO28" s="154"/>
      <c r="AP28" s="154"/>
      <c r="AQ28" s="154"/>
      <c r="AR28" s="154"/>
      <c r="AS28" s="154"/>
      <c r="AT28" s="149">
        <v>5000</v>
      </c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 t="s">
        <v>12</v>
      </c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>
        <f t="shared" ref="BW28:BW32" si="7">AT28</f>
        <v>5000</v>
      </c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72" t="s">
        <v>219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4"/>
      <c r="AD29" s="33"/>
      <c r="AE29" s="155">
        <v>200</v>
      </c>
      <c r="AF29" s="155"/>
      <c r="AG29" s="155"/>
      <c r="AH29" s="155"/>
      <c r="AI29" s="155"/>
      <c r="AJ29" s="155"/>
      <c r="AK29" s="154" t="s">
        <v>165</v>
      </c>
      <c r="AL29" s="154"/>
      <c r="AM29" s="154"/>
      <c r="AN29" s="154"/>
      <c r="AO29" s="154"/>
      <c r="AP29" s="154"/>
      <c r="AQ29" s="154"/>
      <c r="AR29" s="154"/>
      <c r="AS29" s="154"/>
      <c r="AT29" s="149">
        <v>24000</v>
      </c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 t="s">
        <v>12</v>
      </c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>
        <f>AT29</f>
        <v>24000</v>
      </c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72" t="s">
        <v>221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4"/>
      <c r="AD30" s="33"/>
      <c r="AE30" s="155">
        <v>200</v>
      </c>
      <c r="AF30" s="155"/>
      <c r="AG30" s="155"/>
      <c r="AH30" s="155"/>
      <c r="AI30" s="155"/>
      <c r="AJ30" s="155"/>
      <c r="AK30" s="154" t="s">
        <v>197</v>
      </c>
      <c r="AL30" s="154"/>
      <c r="AM30" s="154"/>
      <c r="AN30" s="154"/>
      <c r="AO30" s="154"/>
      <c r="AP30" s="154"/>
      <c r="AQ30" s="154"/>
      <c r="AR30" s="154"/>
      <c r="AS30" s="154"/>
      <c r="AT30" s="149">
        <v>5000</v>
      </c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 t="s">
        <v>12</v>
      </c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>
        <f t="shared" si="7"/>
        <v>5000</v>
      </c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72" t="s">
        <v>220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4"/>
      <c r="AD31" s="33"/>
      <c r="AE31" s="155">
        <v>200</v>
      </c>
      <c r="AF31" s="155"/>
      <c r="AG31" s="155"/>
      <c r="AH31" s="155"/>
      <c r="AI31" s="155"/>
      <c r="AJ31" s="155"/>
      <c r="AK31" s="154" t="s">
        <v>166</v>
      </c>
      <c r="AL31" s="154"/>
      <c r="AM31" s="154"/>
      <c r="AN31" s="154"/>
      <c r="AO31" s="154"/>
      <c r="AP31" s="154"/>
      <c r="AQ31" s="154"/>
      <c r="AR31" s="154"/>
      <c r="AS31" s="154"/>
      <c r="AT31" s="149">
        <v>11000</v>
      </c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 t="s">
        <v>12</v>
      </c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>
        <f>AT31</f>
        <v>11000</v>
      </c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72" t="s">
        <v>222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4"/>
      <c r="AD32" s="33"/>
      <c r="AE32" s="155">
        <v>200</v>
      </c>
      <c r="AF32" s="155"/>
      <c r="AG32" s="155"/>
      <c r="AH32" s="155"/>
      <c r="AI32" s="155"/>
      <c r="AJ32" s="155"/>
      <c r="AK32" s="154" t="s">
        <v>167</v>
      </c>
      <c r="AL32" s="154"/>
      <c r="AM32" s="154"/>
      <c r="AN32" s="154"/>
      <c r="AO32" s="154"/>
      <c r="AP32" s="154"/>
      <c r="AQ32" s="154"/>
      <c r="AR32" s="154"/>
      <c r="AS32" s="154"/>
      <c r="AT32" s="149">
        <v>26700</v>
      </c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 t="s">
        <v>12</v>
      </c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>
        <f t="shared" si="7"/>
        <v>26700</v>
      </c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72" t="s">
        <v>210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/>
      <c r="AD33" s="32"/>
      <c r="AE33" s="156">
        <v>200</v>
      </c>
      <c r="AF33" s="156"/>
      <c r="AG33" s="156"/>
      <c r="AH33" s="156"/>
      <c r="AI33" s="156"/>
      <c r="AJ33" s="156"/>
      <c r="AK33" s="150" t="s">
        <v>256</v>
      </c>
      <c r="AL33" s="150"/>
      <c r="AM33" s="150"/>
      <c r="AN33" s="150"/>
      <c r="AO33" s="150"/>
      <c r="AP33" s="150"/>
      <c r="AQ33" s="150"/>
      <c r="AR33" s="150"/>
      <c r="AS33" s="150"/>
      <c r="AT33" s="149">
        <v>60300</v>
      </c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 t="s">
        <v>12</v>
      </c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>
        <f t="shared" ref="BW33" si="8">AT33</f>
        <v>60300</v>
      </c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72" t="s">
        <v>223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4"/>
      <c r="AD34" s="32"/>
      <c r="AE34" s="156">
        <v>200</v>
      </c>
      <c r="AF34" s="156"/>
      <c r="AG34" s="156"/>
      <c r="AH34" s="156"/>
      <c r="AI34" s="156"/>
      <c r="AJ34" s="156"/>
      <c r="AK34" s="150" t="s">
        <v>198</v>
      </c>
      <c r="AL34" s="150"/>
      <c r="AM34" s="150"/>
      <c r="AN34" s="150"/>
      <c r="AO34" s="150"/>
      <c r="AP34" s="150"/>
      <c r="AQ34" s="150"/>
      <c r="AR34" s="150"/>
      <c r="AS34" s="150"/>
      <c r="AT34" s="149">
        <v>5000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 t="s">
        <v>12</v>
      </c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>
        <f t="shared" ref="BW34" si="9">AT34</f>
        <v>5000</v>
      </c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72" t="s">
        <v>249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4"/>
      <c r="AD35" s="32"/>
      <c r="AE35" s="156">
        <v>200</v>
      </c>
      <c r="AF35" s="156"/>
      <c r="AG35" s="156"/>
      <c r="AH35" s="156"/>
      <c r="AI35" s="156"/>
      <c r="AJ35" s="156"/>
      <c r="AK35" s="150" t="s">
        <v>295</v>
      </c>
      <c r="AL35" s="150"/>
      <c r="AM35" s="150"/>
      <c r="AN35" s="150"/>
      <c r="AO35" s="150"/>
      <c r="AP35" s="150"/>
      <c r="AQ35" s="150"/>
      <c r="AR35" s="150"/>
      <c r="AS35" s="150"/>
      <c r="AT35" s="149">
        <v>276000</v>
      </c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 t="s">
        <v>12</v>
      </c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>
        <f t="shared" ref="BW35" si="10">AT35</f>
        <v>276000</v>
      </c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72" t="s">
        <v>269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  <c r="AD36" s="32"/>
      <c r="AE36" s="156">
        <v>200</v>
      </c>
      <c r="AF36" s="156"/>
      <c r="AG36" s="156"/>
      <c r="AH36" s="156"/>
      <c r="AI36" s="156"/>
      <c r="AJ36" s="156"/>
      <c r="AK36" s="150" t="s">
        <v>268</v>
      </c>
      <c r="AL36" s="150"/>
      <c r="AM36" s="150"/>
      <c r="AN36" s="150"/>
      <c r="AO36" s="150"/>
      <c r="AP36" s="150"/>
      <c r="AQ36" s="150"/>
      <c r="AR36" s="150"/>
      <c r="AS36" s="150"/>
      <c r="AT36" s="149">
        <v>170000</v>
      </c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>
        <v>80500</v>
      </c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>
        <f>AT36-BK36</f>
        <v>89500</v>
      </c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20">
        <f t="shared" ref="CH36" si="11">BK36/AT36*100</f>
        <v>47.352941176470587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29" customHeight="1">
      <c r="A37" s="72" t="s">
        <v>283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4"/>
      <c r="AD37" s="32"/>
      <c r="AE37" s="156">
        <v>200</v>
      </c>
      <c r="AF37" s="156"/>
      <c r="AG37" s="156"/>
      <c r="AH37" s="156"/>
      <c r="AI37" s="156"/>
      <c r="AJ37" s="156"/>
      <c r="AK37" s="150" t="s">
        <v>282</v>
      </c>
      <c r="AL37" s="150"/>
      <c r="AM37" s="150"/>
      <c r="AN37" s="150"/>
      <c r="AO37" s="150"/>
      <c r="AP37" s="150"/>
      <c r="AQ37" s="150"/>
      <c r="AR37" s="150"/>
      <c r="AS37" s="150"/>
      <c r="AT37" s="149">
        <v>10000</v>
      </c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>
        <v>2094.73</v>
      </c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>
        <f>AT37-BK37</f>
        <v>7905.27</v>
      </c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20">
        <f t="shared" ref="CH37" si="12">BK37/AT37*100</f>
        <v>20.947299999999998</v>
      </c>
      <c r="CJ37" s="46"/>
      <c r="CK37" s="46"/>
      <c r="CL37" s="4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</row>
    <row r="38" spans="1:129" s="19" customFormat="1" ht="146.25" customHeight="1">
      <c r="A38" s="72" t="s">
        <v>224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32"/>
      <c r="AE38" s="156">
        <v>200</v>
      </c>
      <c r="AF38" s="156"/>
      <c r="AG38" s="156"/>
      <c r="AH38" s="156"/>
      <c r="AI38" s="156"/>
      <c r="AJ38" s="156"/>
      <c r="AK38" s="150" t="s">
        <v>160</v>
      </c>
      <c r="AL38" s="150"/>
      <c r="AM38" s="150"/>
      <c r="AN38" s="150"/>
      <c r="AO38" s="150"/>
      <c r="AP38" s="150"/>
      <c r="AQ38" s="150"/>
      <c r="AR38" s="150"/>
      <c r="AS38" s="150"/>
      <c r="AT38" s="149">
        <v>37500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>
        <v>37222.120000000003</v>
      </c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>
        <f>AT38-BK38</f>
        <v>277.87999999999738</v>
      </c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20">
        <f t="shared" ref="CH38" si="13">BK38/AT38*100</f>
        <v>99.258986666666672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80" t="s">
        <v>225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37"/>
      <c r="AE39" s="155">
        <v>200</v>
      </c>
      <c r="AF39" s="155"/>
      <c r="AG39" s="155"/>
      <c r="AH39" s="155"/>
      <c r="AI39" s="155"/>
      <c r="AJ39" s="155"/>
      <c r="AK39" s="154" t="s">
        <v>4</v>
      </c>
      <c r="AL39" s="154"/>
      <c r="AM39" s="154"/>
      <c r="AN39" s="154"/>
      <c r="AO39" s="154"/>
      <c r="AP39" s="154"/>
      <c r="AQ39" s="154"/>
      <c r="AR39" s="154"/>
      <c r="AS39" s="154"/>
      <c r="AT39" s="149">
        <v>4067500</v>
      </c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>
        <v>95230</v>
      </c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>
        <f t="shared" ref="BW39" si="14">AT39</f>
        <v>4067500</v>
      </c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20">
        <f t="shared" si="0"/>
        <v>2.3412415488629379</v>
      </c>
      <c r="CJ39" s="38"/>
      <c r="CK39" s="38"/>
      <c r="CL39" s="38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</row>
    <row r="40" spans="1:129" s="19" customFormat="1" ht="108" customHeight="1">
      <c r="A40" s="80" t="s">
        <v>226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42"/>
      <c r="AE40" s="155">
        <v>200</v>
      </c>
      <c r="AF40" s="155"/>
      <c r="AG40" s="155"/>
      <c r="AH40" s="155"/>
      <c r="AI40" s="155"/>
      <c r="AJ40" s="155"/>
      <c r="AK40" s="154" t="s">
        <v>5</v>
      </c>
      <c r="AL40" s="154"/>
      <c r="AM40" s="154"/>
      <c r="AN40" s="154"/>
      <c r="AO40" s="154"/>
      <c r="AP40" s="154"/>
      <c r="AQ40" s="154"/>
      <c r="AR40" s="154"/>
      <c r="AS40" s="154"/>
      <c r="AT40" s="149">
        <v>210000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>
        <v>9678.4</v>
      </c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>
        <f>AT40-BK40</f>
        <v>200321.6</v>
      </c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20">
        <f t="shared" si="0"/>
        <v>4.6087619047619039</v>
      </c>
      <c r="CJ40" s="43"/>
      <c r="CK40" s="43"/>
      <c r="CL40" s="43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1:129" s="19" customFormat="1" ht="175.2" customHeight="1">
      <c r="A41" s="204" t="s">
        <v>260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35"/>
      <c r="AE41" s="155">
        <v>200</v>
      </c>
      <c r="AF41" s="155"/>
      <c r="AG41" s="155"/>
      <c r="AH41" s="155"/>
      <c r="AI41" s="155"/>
      <c r="AJ41" s="155"/>
      <c r="AK41" s="154" t="s">
        <v>261</v>
      </c>
      <c r="AL41" s="154"/>
      <c r="AM41" s="154"/>
      <c r="AN41" s="154"/>
      <c r="AO41" s="154"/>
      <c r="AP41" s="154"/>
      <c r="AQ41" s="154"/>
      <c r="AR41" s="154"/>
      <c r="AS41" s="154"/>
      <c r="AT41" s="149">
        <v>200000</v>
      </c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>
        <v>50000</v>
      </c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>
        <f>AT41-BK41</f>
        <v>150000</v>
      </c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20">
        <f t="shared" ref="CH41" si="15">BK41/AT41*100</f>
        <v>25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17" customHeight="1">
      <c r="A42" s="72" t="s">
        <v>227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39"/>
      <c r="AE42" s="155">
        <v>200</v>
      </c>
      <c r="AF42" s="155"/>
      <c r="AG42" s="155"/>
      <c r="AH42" s="155"/>
      <c r="AI42" s="155"/>
      <c r="AJ42" s="155"/>
      <c r="AK42" s="154" t="s">
        <v>6</v>
      </c>
      <c r="AL42" s="154"/>
      <c r="AM42" s="154"/>
      <c r="AN42" s="154"/>
      <c r="AO42" s="154"/>
      <c r="AP42" s="154"/>
      <c r="AQ42" s="154"/>
      <c r="AR42" s="154"/>
      <c r="AS42" s="154"/>
      <c r="AT42" s="149">
        <v>3052308.23</v>
      </c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>
        <v>508230.61</v>
      </c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>
        <f t="shared" ref="BW42:BW45" si="16">AT42-BK42</f>
        <v>2544077.62</v>
      </c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20">
        <f>BK42/AT42*100</f>
        <v>16.650697495252633</v>
      </c>
      <c r="CJ42" s="40"/>
      <c r="CK42" s="40"/>
      <c r="CL42" s="40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</row>
    <row r="43" spans="1:129" s="19" customFormat="1" ht="75" customHeight="1">
      <c r="A43" s="72" t="s">
        <v>271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  <c r="AD43" s="44"/>
      <c r="AE43" s="155">
        <v>200</v>
      </c>
      <c r="AF43" s="155"/>
      <c r="AG43" s="155"/>
      <c r="AH43" s="155"/>
      <c r="AI43" s="155"/>
      <c r="AJ43" s="155"/>
      <c r="AK43" s="154" t="s">
        <v>270</v>
      </c>
      <c r="AL43" s="154"/>
      <c r="AM43" s="154"/>
      <c r="AN43" s="154"/>
      <c r="AO43" s="154"/>
      <c r="AP43" s="154"/>
      <c r="AQ43" s="154"/>
      <c r="AR43" s="154"/>
      <c r="AS43" s="154"/>
      <c r="AT43" s="149">
        <v>895000</v>
      </c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 t="s">
        <v>12</v>
      </c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>
        <f>AT43</f>
        <v>895000</v>
      </c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20" t="e">
        <f>BK43/AT43*100</f>
        <v>#VALUE!</v>
      </c>
      <c r="CJ43" s="45"/>
      <c r="CK43" s="45"/>
      <c r="CL43" s="45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s="19" customFormat="1" ht="153.75" customHeight="1">
      <c r="A44" s="72" t="s">
        <v>228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4"/>
      <c r="AD44" s="33"/>
      <c r="AE44" s="155">
        <v>200</v>
      </c>
      <c r="AF44" s="155"/>
      <c r="AG44" s="155"/>
      <c r="AH44" s="155"/>
      <c r="AI44" s="155"/>
      <c r="AJ44" s="155"/>
      <c r="AK44" s="154" t="s">
        <v>199</v>
      </c>
      <c r="AL44" s="154"/>
      <c r="AM44" s="154"/>
      <c r="AN44" s="154"/>
      <c r="AO44" s="154"/>
      <c r="AP44" s="154"/>
      <c r="AQ44" s="154"/>
      <c r="AR44" s="154"/>
      <c r="AS44" s="154"/>
      <c r="AT44" s="149">
        <v>5000</v>
      </c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 t="s">
        <v>12</v>
      </c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>
        <f>AT44</f>
        <v>5000</v>
      </c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20" t="e">
        <f>BK44/AT44*100</f>
        <v>#VALUE!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23.75" customHeight="1">
      <c r="A45" s="157" t="s">
        <v>229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9"/>
      <c r="AD45" s="32"/>
      <c r="AE45" s="156">
        <v>200</v>
      </c>
      <c r="AF45" s="156"/>
      <c r="AG45" s="156"/>
      <c r="AH45" s="156"/>
      <c r="AI45" s="156"/>
      <c r="AJ45" s="156"/>
      <c r="AK45" s="150" t="s">
        <v>200</v>
      </c>
      <c r="AL45" s="150"/>
      <c r="AM45" s="150"/>
      <c r="AN45" s="150"/>
      <c r="AO45" s="150"/>
      <c r="AP45" s="150"/>
      <c r="AQ45" s="150"/>
      <c r="AR45" s="150"/>
      <c r="AS45" s="150"/>
      <c r="AT45" s="149">
        <v>5466400</v>
      </c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>
        <v>1065569.8899999999</v>
      </c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>
        <f t="shared" si="16"/>
        <v>4400830.1100000003</v>
      </c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20">
        <f>BK45/AT45*100</f>
        <v>19.493083016244693</v>
      </c>
      <c r="CJ45" s="43"/>
      <c r="CK45" s="43"/>
      <c r="CL45" s="43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 s="19" customFormat="1" ht="162.75" customHeight="1">
      <c r="A46" s="72" t="s">
        <v>230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4"/>
      <c r="AD46" s="32"/>
      <c r="AE46" s="156">
        <v>200</v>
      </c>
      <c r="AF46" s="156"/>
      <c r="AG46" s="156"/>
      <c r="AH46" s="156"/>
      <c r="AI46" s="156"/>
      <c r="AJ46" s="156"/>
      <c r="AK46" s="150" t="s">
        <v>201</v>
      </c>
      <c r="AL46" s="150"/>
      <c r="AM46" s="150"/>
      <c r="AN46" s="150"/>
      <c r="AO46" s="150"/>
      <c r="AP46" s="150"/>
      <c r="AQ46" s="150"/>
      <c r="AR46" s="150"/>
      <c r="AS46" s="150"/>
      <c r="AT46" s="151">
        <v>11943600</v>
      </c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3"/>
      <c r="BK46" s="151" t="s">
        <v>12</v>
      </c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51">
        <f>AT46</f>
        <v>11943600</v>
      </c>
      <c r="BX46" s="152"/>
      <c r="BY46" s="152"/>
      <c r="BZ46" s="152"/>
      <c r="CA46" s="152"/>
      <c r="CB46" s="152"/>
      <c r="CC46" s="152"/>
      <c r="CD46" s="152"/>
      <c r="CE46" s="152"/>
      <c r="CF46" s="152"/>
      <c r="CG46" s="153"/>
      <c r="CH46" s="20" t="e">
        <f t="shared" ref="CH46" si="17">BK46/AT46*100</f>
        <v>#VALUE!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41" customHeight="1">
      <c r="A47" s="72" t="s">
        <v>231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4"/>
      <c r="AD47" s="33"/>
      <c r="AE47" s="176">
        <v>200</v>
      </c>
      <c r="AF47" s="177"/>
      <c r="AG47" s="177"/>
      <c r="AH47" s="177"/>
      <c r="AI47" s="177"/>
      <c r="AJ47" s="178"/>
      <c r="AK47" s="160" t="s">
        <v>202</v>
      </c>
      <c r="AL47" s="161"/>
      <c r="AM47" s="161"/>
      <c r="AN47" s="161"/>
      <c r="AO47" s="161"/>
      <c r="AP47" s="161"/>
      <c r="AQ47" s="161"/>
      <c r="AR47" s="161"/>
      <c r="AS47" s="162"/>
      <c r="AT47" s="151">
        <v>30000</v>
      </c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3"/>
      <c r="BK47" s="151" t="s">
        <v>12</v>
      </c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3"/>
      <c r="BW47" s="151">
        <f>AT47</f>
        <v>30000</v>
      </c>
      <c r="BX47" s="152"/>
      <c r="BY47" s="152"/>
      <c r="BZ47" s="152"/>
      <c r="CA47" s="152"/>
      <c r="CB47" s="152"/>
      <c r="CC47" s="152"/>
      <c r="CD47" s="152"/>
      <c r="CE47" s="152"/>
      <c r="CF47" s="152"/>
      <c r="CG47" s="153"/>
      <c r="CH47" s="20" t="e">
        <f t="shared" ref="CH47" si="18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53.75" customHeight="1">
      <c r="A48" s="72" t="s">
        <v>203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4"/>
      <c r="AD48" s="39"/>
      <c r="AE48" s="155">
        <v>200</v>
      </c>
      <c r="AF48" s="155"/>
      <c r="AG48" s="155"/>
      <c r="AH48" s="155"/>
      <c r="AI48" s="155"/>
      <c r="AJ48" s="155"/>
      <c r="AK48" s="154" t="s">
        <v>7</v>
      </c>
      <c r="AL48" s="154"/>
      <c r="AM48" s="154"/>
      <c r="AN48" s="154"/>
      <c r="AO48" s="154"/>
      <c r="AP48" s="154"/>
      <c r="AQ48" s="154"/>
      <c r="AR48" s="154"/>
      <c r="AS48" s="154"/>
      <c r="AT48" s="149">
        <v>3722814.4</v>
      </c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>
        <v>867742.7</v>
      </c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>
        <f t="shared" ref="BW48:BW51" si="19">AT48-BK48</f>
        <v>2855071.7</v>
      </c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20">
        <f t="shared" si="0"/>
        <v>23.308782194460189</v>
      </c>
      <c r="CJ48" s="40"/>
      <c r="CK48" s="40"/>
      <c r="CL48" s="40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</row>
    <row r="49" spans="1:129" s="19" customFormat="1" ht="113.25" customHeight="1">
      <c r="A49" s="80" t="s">
        <v>204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33"/>
      <c r="AE49" s="155">
        <v>200</v>
      </c>
      <c r="AF49" s="155"/>
      <c r="AG49" s="155"/>
      <c r="AH49" s="155"/>
      <c r="AI49" s="155"/>
      <c r="AJ49" s="155"/>
      <c r="AK49" s="154" t="s">
        <v>8</v>
      </c>
      <c r="AL49" s="154"/>
      <c r="AM49" s="154"/>
      <c r="AN49" s="154"/>
      <c r="AO49" s="154"/>
      <c r="AP49" s="154"/>
      <c r="AQ49" s="154"/>
      <c r="AR49" s="154"/>
      <c r="AS49" s="154"/>
      <c r="AT49" s="149">
        <v>552500</v>
      </c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>
        <v>13000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>
        <f>AT49-BK49</f>
        <v>539500</v>
      </c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20">
        <f t="shared" si="0"/>
        <v>2.3529411764705883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25.25" customHeight="1">
      <c r="A50" s="80" t="s">
        <v>205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33"/>
      <c r="AE50" s="155">
        <v>200</v>
      </c>
      <c r="AF50" s="155"/>
      <c r="AG50" s="155"/>
      <c r="AH50" s="155"/>
      <c r="AI50" s="155"/>
      <c r="AJ50" s="155"/>
      <c r="AK50" s="154" t="s">
        <v>284</v>
      </c>
      <c r="AL50" s="154"/>
      <c r="AM50" s="154"/>
      <c r="AN50" s="154"/>
      <c r="AO50" s="154"/>
      <c r="AP50" s="154"/>
      <c r="AQ50" s="154"/>
      <c r="AR50" s="154"/>
      <c r="AS50" s="154"/>
      <c r="AT50" s="149">
        <v>234000</v>
      </c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>
        <v>34117.5</v>
      </c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>
        <f>AT50</f>
        <v>234000</v>
      </c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20">
        <f t="shared" si="0"/>
        <v>14.580128205128204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38" customHeight="1">
      <c r="A51" s="80" t="s">
        <v>232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33"/>
      <c r="AE51" s="155">
        <v>200</v>
      </c>
      <c r="AF51" s="155"/>
      <c r="AG51" s="155"/>
      <c r="AH51" s="155"/>
      <c r="AI51" s="155"/>
      <c r="AJ51" s="155"/>
      <c r="AK51" s="154" t="s">
        <v>248</v>
      </c>
      <c r="AL51" s="154"/>
      <c r="AM51" s="154"/>
      <c r="AN51" s="154"/>
      <c r="AO51" s="154"/>
      <c r="AP51" s="154"/>
      <c r="AQ51" s="154"/>
      <c r="AR51" s="154"/>
      <c r="AS51" s="154"/>
      <c r="AT51" s="149">
        <v>255400</v>
      </c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>
        <v>25150</v>
      </c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>
        <f t="shared" si="19"/>
        <v>230250</v>
      </c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20">
        <f t="shared" si="0"/>
        <v>9.8472983555207527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80" t="s">
        <v>263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42"/>
      <c r="AE52" s="155">
        <v>200</v>
      </c>
      <c r="AF52" s="155"/>
      <c r="AG52" s="155"/>
      <c r="AH52" s="155"/>
      <c r="AI52" s="155"/>
      <c r="AJ52" s="155"/>
      <c r="AK52" s="154" t="s">
        <v>262</v>
      </c>
      <c r="AL52" s="154"/>
      <c r="AM52" s="154"/>
      <c r="AN52" s="154"/>
      <c r="AO52" s="154"/>
      <c r="AP52" s="154"/>
      <c r="AQ52" s="154"/>
      <c r="AR52" s="154"/>
      <c r="AS52" s="154"/>
      <c r="AT52" s="149">
        <v>9000</v>
      </c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 t="s">
        <v>12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>
        <f>AT52</f>
        <v>9000</v>
      </c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20" t="e">
        <f t="shared" ref="CH52" si="20">BK52/AT52*100</f>
        <v>#VALUE!</v>
      </c>
      <c r="CJ52" s="43"/>
      <c r="CK52" s="43"/>
      <c r="CL52" s="43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</row>
    <row r="53" spans="1:129" s="19" customFormat="1" ht="50.25" customHeight="1">
      <c r="A53" s="80" t="s">
        <v>206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33"/>
      <c r="AE53" s="155">
        <v>200</v>
      </c>
      <c r="AF53" s="155"/>
      <c r="AG53" s="155"/>
      <c r="AH53" s="155"/>
      <c r="AI53" s="155"/>
      <c r="AJ53" s="155"/>
      <c r="AK53" s="154" t="s">
        <v>207</v>
      </c>
      <c r="AL53" s="154"/>
      <c r="AM53" s="154"/>
      <c r="AN53" s="154"/>
      <c r="AO53" s="154"/>
      <c r="AP53" s="154"/>
      <c r="AQ53" s="154"/>
      <c r="AR53" s="154"/>
      <c r="AS53" s="154"/>
      <c r="AT53" s="149">
        <v>113200</v>
      </c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>
        <v>32587</v>
      </c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>
        <f>AT53-BK53</f>
        <v>80613</v>
      </c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20">
        <f t="shared" ref="CH53" si="21">BK53/AT53*100</f>
        <v>28.787102473498233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68" customFormat="1" ht="16.5" customHeight="1" thickBot="1">
      <c r="A54" s="166" t="s">
        <v>164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</row>
    <row r="55" spans="1:129" s="21" customFormat="1" ht="25.35" customHeight="1" thickBot="1">
      <c r="A55" s="172" t="s">
        <v>111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5">
        <v>450</v>
      </c>
      <c r="AF55" s="175"/>
      <c r="AG55" s="175"/>
      <c r="AH55" s="175"/>
      <c r="AI55" s="175"/>
      <c r="AJ55" s="175"/>
      <c r="AK55" s="173" t="s">
        <v>36</v>
      </c>
      <c r="AL55" s="173"/>
      <c r="AM55" s="173"/>
      <c r="AN55" s="173"/>
      <c r="AO55" s="173"/>
      <c r="AP55" s="173"/>
      <c r="AQ55" s="173"/>
      <c r="AR55" s="173"/>
      <c r="AS55" s="173"/>
      <c r="AT55" s="174">
        <f>стр1!BB14-стр2!AT7</f>
        <v>-438134.4299999997</v>
      </c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>
        <f>стр1!BX14-стр2!BK7</f>
        <v>681267.02000000048</v>
      </c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65" t="s">
        <v>36</v>
      </c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21">
        <f>BK55/AT55*100</f>
        <v>-155.49269204887665</v>
      </c>
    </row>
    <row r="56" spans="1:129" ht="12.75" customHeight="1"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69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</row>
    <row r="58" spans="1:129" ht="12.75" customHeight="1">
      <c r="AQ58" s="163"/>
      <c r="AR58" s="163"/>
      <c r="BK58" s="164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</row>
  </sheetData>
  <mergeCells count="308">
    <mergeCell ref="AT36:BJ36"/>
    <mergeCell ref="BK36:BV36"/>
    <mergeCell ref="BW36:CG36"/>
    <mergeCell ref="A43:AC43"/>
    <mergeCell ref="AE43:AJ43"/>
    <mergeCell ref="AK43:AS43"/>
    <mergeCell ref="AT43:BJ43"/>
    <mergeCell ref="BK43:BV43"/>
    <mergeCell ref="BW43:CG43"/>
    <mergeCell ref="A39:AC39"/>
    <mergeCell ref="AE41:AJ41"/>
    <mergeCell ref="AK41:AS41"/>
    <mergeCell ref="AK42:AS42"/>
    <mergeCell ref="BK40:BV40"/>
    <mergeCell ref="BK39:BV39"/>
    <mergeCell ref="AT37:BJ37"/>
    <mergeCell ref="BK37:BV37"/>
    <mergeCell ref="BW37:CG37"/>
    <mergeCell ref="AK52:AS52"/>
    <mergeCell ref="AT52:BJ52"/>
    <mergeCell ref="BK52:BV52"/>
    <mergeCell ref="BW52:CG52"/>
    <mergeCell ref="A35:AC35"/>
    <mergeCell ref="A42:AC42"/>
    <mergeCell ref="AE42:AJ42"/>
    <mergeCell ref="A41:AC41"/>
    <mergeCell ref="A38:AC38"/>
    <mergeCell ref="A44:AC44"/>
    <mergeCell ref="AE44:AJ44"/>
    <mergeCell ref="AE45:AJ45"/>
    <mergeCell ref="BW51:CG51"/>
    <mergeCell ref="BK51:BV51"/>
    <mergeCell ref="AK51:AS51"/>
    <mergeCell ref="AT51:BJ51"/>
    <mergeCell ref="AE50:AJ50"/>
    <mergeCell ref="AE51:AJ51"/>
    <mergeCell ref="AK46:AS46"/>
    <mergeCell ref="AE46:AJ46"/>
    <mergeCell ref="AK50:AS50"/>
    <mergeCell ref="A51:AC51"/>
    <mergeCell ref="A36:AC36"/>
    <mergeCell ref="AE36:AJ3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50:CG50"/>
    <mergeCell ref="BW48:CG48"/>
    <mergeCell ref="BK48:BV48"/>
    <mergeCell ref="BK42:BV42"/>
    <mergeCell ref="BW47:CG47"/>
    <mergeCell ref="BK47:BV47"/>
    <mergeCell ref="BW49:CG49"/>
    <mergeCell ref="BK45:BV45"/>
    <mergeCell ref="BK46:BV46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49:BV49"/>
    <mergeCell ref="AK49:AS49"/>
    <mergeCell ref="AT47:BJ47"/>
    <mergeCell ref="AT50:BJ50"/>
    <mergeCell ref="AT49:BJ49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0:BV50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AT45:BJ45"/>
    <mergeCell ref="AQ58:AR58"/>
    <mergeCell ref="BK58:BV58"/>
    <mergeCell ref="BW55:CG55"/>
    <mergeCell ref="A54:XFD54"/>
    <mergeCell ref="BK56:BV56"/>
    <mergeCell ref="AT56:BJ56"/>
    <mergeCell ref="A55:AD55"/>
    <mergeCell ref="AK55:AS55"/>
    <mergeCell ref="BK55:BV55"/>
    <mergeCell ref="AE55:AJ55"/>
    <mergeCell ref="AT55:BJ55"/>
    <mergeCell ref="A53:AC53"/>
    <mergeCell ref="AE53:AJ53"/>
    <mergeCell ref="AK53:AS53"/>
    <mergeCell ref="AT53:BJ53"/>
    <mergeCell ref="BK53:BV53"/>
    <mergeCell ref="AE47:AJ47"/>
    <mergeCell ref="A49:AC49"/>
    <mergeCell ref="A50:AC50"/>
    <mergeCell ref="AE49:AJ49"/>
    <mergeCell ref="A46:AC46"/>
    <mergeCell ref="A52:AC52"/>
    <mergeCell ref="AE52:AJ52"/>
    <mergeCell ref="AK45:AS45"/>
    <mergeCell ref="AE48:AJ48"/>
    <mergeCell ref="A45:AC45"/>
    <mergeCell ref="AK47:AS47"/>
    <mergeCell ref="AK48:AS48"/>
    <mergeCell ref="A47:AC47"/>
    <mergeCell ref="A48:AC48"/>
    <mergeCell ref="A34:AC34"/>
    <mergeCell ref="AE34:AJ34"/>
    <mergeCell ref="A40:AC40"/>
    <mergeCell ref="AE35:AJ35"/>
    <mergeCell ref="AE40:AJ40"/>
    <mergeCell ref="AE39:AJ39"/>
    <mergeCell ref="AE38:AJ38"/>
    <mergeCell ref="AK36:AS36"/>
    <mergeCell ref="A37:AC37"/>
    <mergeCell ref="AE37:AJ37"/>
    <mergeCell ref="AK37:AS37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BK44:BV44"/>
    <mergeCell ref="BK41:BV41"/>
    <mergeCell ref="AK38:AS38"/>
    <mergeCell ref="AT41:BJ41"/>
    <mergeCell ref="AT40:BJ40"/>
    <mergeCell ref="AT39:BJ39"/>
    <mergeCell ref="BW53:CG53"/>
    <mergeCell ref="AT42:BJ42"/>
    <mergeCell ref="AT44:BJ44"/>
    <mergeCell ref="AT38:BJ38"/>
    <mergeCell ref="BW39:CG39"/>
    <mergeCell ref="BW42:CG42"/>
    <mergeCell ref="BW38:CG38"/>
    <mergeCell ref="BW46:CG46"/>
    <mergeCell ref="BW45:CG45"/>
    <mergeCell ref="BW44:CG44"/>
    <mergeCell ref="BW40:CG40"/>
    <mergeCell ref="BK38:BV38"/>
    <mergeCell ref="BW41:CG41"/>
    <mergeCell ref="AK39:AS39"/>
    <mergeCell ref="AT48:BJ48"/>
    <mergeCell ref="AT46:BJ46"/>
    <mergeCell ref="AK44:AS44"/>
    <mergeCell ref="AK40:AS40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25" zoomScaleSheetLayoutView="100" workbookViewId="0">
      <selection activeCell="AA40" sqref="AA40:AR40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70" t="s">
        <v>113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</row>
    <row r="3" spans="1:108" s="14" customFormat="1" ht="56.25" customHeight="1">
      <c r="A3" s="281" t="s">
        <v>99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 t="s">
        <v>100</v>
      </c>
      <c r="AC3" s="263"/>
      <c r="AD3" s="263"/>
      <c r="AE3" s="263"/>
      <c r="AF3" s="263"/>
      <c r="AG3" s="263"/>
      <c r="AH3" s="263" t="s">
        <v>114</v>
      </c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 t="s">
        <v>38</v>
      </c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 t="s">
        <v>102</v>
      </c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 t="s">
        <v>103</v>
      </c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82"/>
    </row>
    <row r="4" spans="1:108" s="9" customFormat="1" ht="12" customHeight="1" thickBot="1">
      <c r="A4" s="271">
        <v>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3">
        <v>2</v>
      </c>
      <c r="AC4" s="273"/>
      <c r="AD4" s="273"/>
      <c r="AE4" s="273"/>
      <c r="AF4" s="273"/>
      <c r="AG4" s="273"/>
      <c r="AH4" s="273">
        <v>3</v>
      </c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>
        <v>4</v>
      </c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>
        <v>5</v>
      </c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>
        <v>6</v>
      </c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4"/>
    </row>
    <row r="5" spans="1:108" s="15" customFormat="1" ht="23.25" customHeight="1">
      <c r="A5" s="264" t="s">
        <v>65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5"/>
      <c r="AB5" s="266" t="s">
        <v>39</v>
      </c>
      <c r="AC5" s="267"/>
      <c r="AD5" s="267"/>
      <c r="AE5" s="267"/>
      <c r="AF5" s="267"/>
      <c r="AG5" s="267"/>
      <c r="AH5" s="280" t="s">
        <v>115</v>
      </c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68">
        <f>BC28</f>
        <v>438134.4299999997</v>
      </c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8">
        <f>BY28</f>
        <v>-681267.02000000048</v>
      </c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8">
        <f>BC5-BY5</f>
        <v>1119401.4500000002</v>
      </c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79"/>
    </row>
    <row r="6" spans="1:108" s="15" customFormat="1" ht="13.5" customHeight="1">
      <c r="A6" s="247" t="s">
        <v>105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8"/>
      <c r="AB6" s="249" t="s">
        <v>40</v>
      </c>
      <c r="AC6" s="250"/>
      <c r="AD6" s="250"/>
      <c r="AE6" s="250"/>
      <c r="AF6" s="250"/>
      <c r="AG6" s="251"/>
      <c r="AH6" s="257" t="s">
        <v>115</v>
      </c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9"/>
      <c r="BC6" s="239" t="s">
        <v>12</v>
      </c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1"/>
      <c r="BY6" s="239" t="s">
        <v>12</v>
      </c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1"/>
      <c r="CO6" s="239" t="s">
        <v>12</v>
      </c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55"/>
    </row>
    <row r="7" spans="1:108" ht="23.25" customHeight="1">
      <c r="A7" s="277" t="s">
        <v>116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8"/>
      <c r="AB7" s="252"/>
      <c r="AC7" s="253"/>
      <c r="AD7" s="253"/>
      <c r="AE7" s="253"/>
      <c r="AF7" s="253"/>
      <c r="AG7" s="254"/>
      <c r="AH7" s="260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2"/>
      <c r="BC7" s="242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4"/>
      <c r="BY7" s="242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4"/>
      <c r="CO7" s="242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56"/>
    </row>
    <row r="8" spans="1:108" ht="13.5" customHeight="1">
      <c r="A8" s="275" t="s">
        <v>41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6"/>
      <c r="AB8" s="249"/>
      <c r="AC8" s="250"/>
      <c r="AD8" s="250"/>
      <c r="AE8" s="250"/>
      <c r="AF8" s="250"/>
      <c r="AG8" s="251"/>
      <c r="AH8" s="257" t="s">
        <v>12</v>
      </c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9"/>
      <c r="BC8" s="239" t="s">
        <v>12</v>
      </c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1"/>
      <c r="BY8" s="239" t="s">
        <v>12</v>
      </c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1"/>
      <c r="CO8" s="239" t="s">
        <v>12</v>
      </c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55"/>
    </row>
    <row r="9" spans="1:108" ht="13.5" customHeight="1">
      <c r="A9" s="245" t="s">
        <v>12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52"/>
      <c r="AC9" s="253"/>
      <c r="AD9" s="253"/>
      <c r="AE9" s="253"/>
      <c r="AF9" s="253"/>
      <c r="AG9" s="254"/>
      <c r="AH9" s="260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2"/>
      <c r="BC9" s="242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4"/>
      <c r="BY9" s="242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4"/>
      <c r="CO9" s="242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56"/>
    </row>
    <row r="10" spans="1:108" ht="13.5" customHeight="1">
      <c r="A10" s="235" t="s">
        <v>12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6"/>
      <c r="AB10" s="226"/>
      <c r="AC10" s="227"/>
      <c r="AD10" s="227"/>
      <c r="AE10" s="227"/>
      <c r="AF10" s="227"/>
      <c r="AG10" s="227"/>
      <c r="AH10" s="228" t="s">
        <v>12</v>
      </c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30" t="s">
        <v>12</v>
      </c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 t="s">
        <v>12</v>
      </c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 t="s">
        <v>12</v>
      </c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2"/>
    </row>
    <row r="11" spans="1:108" ht="13.5" customHeight="1">
      <c r="A11" s="235" t="s">
        <v>12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6"/>
      <c r="AB11" s="226"/>
      <c r="AC11" s="227"/>
      <c r="AD11" s="227"/>
      <c r="AE11" s="227"/>
      <c r="AF11" s="227"/>
      <c r="AG11" s="227"/>
      <c r="AH11" s="228" t="s">
        <v>12</v>
      </c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30" t="s">
        <v>12</v>
      </c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 t="s">
        <v>12</v>
      </c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 t="s">
        <v>12</v>
      </c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2"/>
    </row>
    <row r="12" spans="1:108" ht="13.5" customHeight="1">
      <c r="A12" s="235" t="s">
        <v>12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6"/>
      <c r="AB12" s="226"/>
      <c r="AC12" s="227"/>
      <c r="AD12" s="227"/>
      <c r="AE12" s="227"/>
      <c r="AF12" s="227"/>
      <c r="AG12" s="227"/>
      <c r="AH12" s="228" t="s">
        <v>12</v>
      </c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30" t="s">
        <v>12</v>
      </c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 t="s">
        <v>12</v>
      </c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 t="s">
        <v>12</v>
      </c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2"/>
    </row>
    <row r="13" spans="1:108" ht="13.5" customHeight="1">
      <c r="A13" s="235" t="s">
        <v>12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6"/>
      <c r="AB13" s="226"/>
      <c r="AC13" s="227"/>
      <c r="AD13" s="227"/>
      <c r="AE13" s="227"/>
      <c r="AF13" s="227"/>
      <c r="AG13" s="227"/>
      <c r="AH13" s="228" t="s">
        <v>12</v>
      </c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30" t="s">
        <v>12</v>
      </c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 t="s">
        <v>12</v>
      </c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 t="s">
        <v>12</v>
      </c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2"/>
    </row>
    <row r="14" spans="1:108" ht="13.5" customHeight="1">
      <c r="A14" s="235" t="s">
        <v>12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6"/>
      <c r="AB14" s="226"/>
      <c r="AC14" s="227"/>
      <c r="AD14" s="227"/>
      <c r="AE14" s="227"/>
      <c r="AF14" s="227"/>
      <c r="AG14" s="227"/>
      <c r="AH14" s="228" t="s">
        <v>12</v>
      </c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30" t="s">
        <v>12</v>
      </c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 t="s">
        <v>12</v>
      </c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 t="s">
        <v>12</v>
      </c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2"/>
    </row>
    <row r="15" spans="1:108" ht="13.5" customHeight="1">
      <c r="A15" s="235" t="s">
        <v>12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6"/>
      <c r="AB15" s="226"/>
      <c r="AC15" s="227"/>
      <c r="AD15" s="227"/>
      <c r="AE15" s="227"/>
      <c r="AF15" s="227"/>
      <c r="AG15" s="227"/>
      <c r="AH15" s="228" t="s">
        <v>12</v>
      </c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30" t="s">
        <v>12</v>
      </c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 t="s">
        <v>12</v>
      </c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 t="s">
        <v>12</v>
      </c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2"/>
    </row>
    <row r="16" spans="1:108" ht="13.5" customHeight="1">
      <c r="A16" s="235" t="s">
        <v>12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6"/>
      <c r="AB16" s="226"/>
      <c r="AC16" s="227"/>
      <c r="AD16" s="227"/>
      <c r="AE16" s="227"/>
      <c r="AF16" s="227"/>
      <c r="AG16" s="227"/>
      <c r="AH16" s="228" t="s">
        <v>12</v>
      </c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30" t="s">
        <v>12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 t="s">
        <v>12</v>
      </c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 t="s">
        <v>12</v>
      </c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2"/>
    </row>
    <row r="17" spans="1:108" ht="13.5" customHeight="1">
      <c r="A17" s="235" t="s">
        <v>12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6"/>
      <c r="AB17" s="226"/>
      <c r="AC17" s="227"/>
      <c r="AD17" s="227"/>
      <c r="AE17" s="227"/>
      <c r="AF17" s="227"/>
      <c r="AG17" s="227"/>
      <c r="AH17" s="228" t="s">
        <v>12</v>
      </c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30" t="s">
        <v>12</v>
      </c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 t="s">
        <v>12</v>
      </c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 t="s">
        <v>12</v>
      </c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2"/>
    </row>
    <row r="18" spans="1:108" ht="13.5" customHeight="1">
      <c r="A18" s="235" t="s">
        <v>12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6"/>
      <c r="AB18" s="226"/>
      <c r="AC18" s="227"/>
      <c r="AD18" s="227"/>
      <c r="AE18" s="227"/>
      <c r="AF18" s="227"/>
      <c r="AG18" s="227"/>
      <c r="AH18" s="228" t="s">
        <v>12</v>
      </c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30" t="s">
        <v>12</v>
      </c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 t="s">
        <v>12</v>
      </c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 t="s">
        <v>12</v>
      </c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2"/>
    </row>
    <row r="19" spans="1:108" ht="13.5" customHeight="1">
      <c r="A19" s="235" t="s">
        <v>12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6"/>
      <c r="AB19" s="226"/>
      <c r="AC19" s="227"/>
      <c r="AD19" s="227"/>
      <c r="AE19" s="227"/>
      <c r="AF19" s="227"/>
      <c r="AG19" s="227"/>
      <c r="AH19" s="228" t="s">
        <v>12</v>
      </c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30" t="s">
        <v>12</v>
      </c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 t="s">
        <v>12</v>
      </c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 t="s">
        <v>12</v>
      </c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2"/>
    </row>
    <row r="20" spans="1:108" ht="13.5" customHeight="1">
      <c r="A20" s="235" t="s">
        <v>12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6"/>
      <c r="AB20" s="226"/>
      <c r="AC20" s="227"/>
      <c r="AD20" s="227"/>
      <c r="AE20" s="227"/>
      <c r="AF20" s="227"/>
      <c r="AG20" s="227"/>
      <c r="AH20" s="228" t="s">
        <v>12</v>
      </c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30" t="s">
        <v>12</v>
      </c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 t="s">
        <v>12</v>
      </c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 t="s">
        <v>12</v>
      </c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2"/>
    </row>
    <row r="21" spans="1:108" s="15" customFormat="1" ht="23.25" customHeight="1">
      <c r="A21" s="233" t="s">
        <v>117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  <c r="AB21" s="226" t="s">
        <v>42</v>
      </c>
      <c r="AC21" s="227"/>
      <c r="AD21" s="227"/>
      <c r="AE21" s="227"/>
      <c r="AF21" s="227"/>
      <c r="AG21" s="227"/>
      <c r="AH21" s="228" t="s">
        <v>115</v>
      </c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30" t="s">
        <v>12</v>
      </c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 t="s">
        <v>12</v>
      </c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 t="s">
        <v>12</v>
      </c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2"/>
    </row>
    <row r="22" spans="1:108" s="15" customFormat="1" ht="12.75" customHeight="1">
      <c r="A22" s="247" t="s">
        <v>41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8"/>
      <c r="AB22" s="249"/>
      <c r="AC22" s="250"/>
      <c r="AD22" s="250"/>
      <c r="AE22" s="250"/>
      <c r="AF22" s="250"/>
      <c r="AG22" s="251"/>
      <c r="AH22" s="257" t="s">
        <v>12</v>
      </c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9"/>
      <c r="BC22" s="239" t="s">
        <v>12</v>
      </c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1"/>
      <c r="BY22" s="239" t="s">
        <v>12</v>
      </c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1"/>
      <c r="CO22" s="239" t="s">
        <v>12</v>
      </c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55"/>
    </row>
    <row r="23" spans="1:108" s="15" customFormat="1" ht="13.5" customHeight="1">
      <c r="A23" s="245" t="s">
        <v>12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52"/>
      <c r="AC23" s="253"/>
      <c r="AD23" s="253"/>
      <c r="AE23" s="253"/>
      <c r="AF23" s="253"/>
      <c r="AG23" s="254"/>
      <c r="AH23" s="260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2"/>
      <c r="BC23" s="242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4"/>
      <c r="BY23" s="242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4"/>
      <c r="CO23" s="242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56"/>
    </row>
    <row r="24" spans="1:108" s="15" customFormat="1" ht="13.5" customHeight="1">
      <c r="A24" s="235" t="s">
        <v>12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6"/>
      <c r="AB24" s="226"/>
      <c r="AC24" s="227"/>
      <c r="AD24" s="227"/>
      <c r="AE24" s="227"/>
      <c r="AF24" s="227"/>
      <c r="AG24" s="227"/>
      <c r="AH24" s="228" t="s">
        <v>12</v>
      </c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30" t="s">
        <v>12</v>
      </c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 t="s">
        <v>12</v>
      </c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 t="s">
        <v>12</v>
      </c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2"/>
    </row>
    <row r="25" spans="1:108" s="15" customFormat="1" ht="13.5" customHeight="1">
      <c r="A25" s="235" t="s">
        <v>12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6"/>
      <c r="AB25" s="226"/>
      <c r="AC25" s="227"/>
      <c r="AD25" s="227"/>
      <c r="AE25" s="227"/>
      <c r="AF25" s="227"/>
      <c r="AG25" s="227"/>
      <c r="AH25" s="228" t="s">
        <v>12</v>
      </c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30" t="s">
        <v>12</v>
      </c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 t="s">
        <v>12</v>
      </c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 t="s">
        <v>12</v>
      </c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2"/>
    </row>
    <row r="26" spans="1:108" s="15" customFormat="1" ht="13.5" customHeight="1">
      <c r="A26" s="235" t="s">
        <v>12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6"/>
      <c r="AB26" s="226"/>
      <c r="AC26" s="227"/>
      <c r="AD26" s="227"/>
      <c r="AE26" s="227"/>
      <c r="AF26" s="227"/>
      <c r="AG26" s="227"/>
      <c r="AH26" s="228" t="s">
        <v>12</v>
      </c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30" t="s">
        <v>12</v>
      </c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 t="s">
        <v>12</v>
      </c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 t="s">
        <v>12</v>
      </c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2"/>
    </row>
    <row r="27" spans="1:108" s="15" customFormat="1" ht="13.5" customHeight="1">
      <c r="A27" s="235" t="s">
        <v>12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6"/>
      <c r="AB27" s="226"/>
      <c r="AC27" s="227"/>
      <c r="AD27" s="227"/>
      <c r="AE27" s="227"/>
      <c r="AF27" s="227"/>
      <c r="AG27" s="227"/>
      <c r="AH27" s="228" t="s">
        <v>12</v>
      </c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30" t="s">
        <v>12</v>
      </c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 t="s">
        <v>12</v>
      </c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 t="s">
        <v>12</v>
      </c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2"/>
    </row>
    <row r="28" spans="1:108" s="15" customFormat="1" ht="21.6" customHeight="1">
      <c r="A28" s="237" t="s">
        <v>43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8"/>
      <c r="AB28" s="226" t="s">
        <v>44</v>
      </c>
      <c r="AC28" s="227"/>
      <c r="AD28" s="227"/>
      <c r="AE28" s="227"/>
      <c r="AF28" s="227"/>
      <c r="AG28" s="227"/>
      <c r="AH28" s="228" t="s">
        <v>45</v>
      </c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9">
        <f>BC29+BC31</f>
        <v>438134.4299999997</v>
      </c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29">
        <f>BY29+BY31</f>
        <v>-681267.02000000048</v>
      </c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29">
        <f>BC28-BY28</f>
        <v>1119401.4500000002</v>
      </c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2"/>
    </row>
    <row r="29" spans="1:108" s="15" customFormat="1" ht="23.25" customHeight="1">
      <c r="A29" s="233" t="s">
        <v>0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4"/>
      <c r="AB29" s="226" t="s">
        <v>46</v>
      </c>
      <c r="AC29" s="227"/>
      <c r="AD29" s="227"/>
      <c r="AE29" s="227"/>
      <c r="AF29" s="227"/>
      <c r="AG29" s="227"/>
      <c r="AH29" s="228" t="s">
        <v>47</v>
      </c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9">
        <f>-стр1!BB14</f>
        <v>-41058600</v>
      </c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29">
        <f>-стр1!BX14</f>
        <v>-6169545.2600000007</v>
      </c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 t="s">
        <v>36</v>
      </c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2"/>
    </row>
    <row r="30" spans="1:108" s="15" customFormat="1" ht="13.5" customHeight="1">
      <c r="A30" s="235" t="s">
        <v>12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6"/>
      <c r="AB30" s="226"/>
      <c r="AC30" s="227"/>
      <c r="AD30" s="227"/>
      <c r="AE30" s="227"/>
      <c r="AF30" s="227"/>
      <c r="AG30" s="227"/>
      <c r="AH30" s="228" t="s">
        <v>12</v>
      </c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30" t="s">
        <v>12</v>
      </c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 t="s">
        <v>12</v>
      </c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 t="s">
        <v>36</v>
      </c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2"/>
    </row>
    <row r="31" spans="1:108" s="15" customFormat="1" ht="23.25" customHeight="1">
      <c r="A31" s="224" t="s">
        <v>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5"/>
      <c r="AB31" s="226" t="s">
        <v>48</v>
      </c>
      <c r="AC31" s="227"/>
      <c r="AD31" s="227"/>
      <c r="AE31" s="227"/>
      <c r="AF31" s="227"/>
      <c r="AG31" s="227"/>
      <c r="AH31" s="228" t="s">
        <v>49</v>
      </c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9">
        <f>стр2!AT7</f>
        <v>41496734.43</v>
      </c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29">
        <f>стр2!BK7</f>
        <v>5488278.2400000002</v>
      </c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 t="s">
        <v>36</v>
      </c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2"/>
    </row>
    <row r="32" spans="1:108" ht="14.25" customHeight="1" thickBot="1">
      <c r="A32" s="217" t="s">
        <v>12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8"/>
      <c r="AB32" s="219"/>
      <c r="AC32" s="220"/>
      <c r="AD32" s="220"/>
      <c r="AE32" s="220"/>
      <c r="AF32" s="220"/>
      <c r="AG32" s="220"/>
      <c r="AH32" s="221" t="s">
        <v>12</v>
      </c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2" t="s">
        <v>12</v>
      </c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 t="s">
        <v>12</v>
      </c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 t="s">
        <v>36</v>
      </c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3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11" t="s">
        <v>253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7"/>
      <c r="AJ35" s="27"/>
      <c r="AK35" s="27"/>
      <c r="AL35" s="27"/>
      <c r="AM35" s="27"/>
      <c r="AN35" s="27"/>
      <c r="AO35" s="27"/>
      <c r="AP35" s="27"/>
      <c r="AQ35" s="27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3" t="s">
        <v>252</v>
      </c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12" t="s">
        <v>181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8"/>
      <c r="AM36" s="28"/>
      <c r="AN36" s="28"/>
      <c r="AO36" s="28"/>
      <c r="AP36" s="28"/>
      <c r="AQ36" s="28"/>
      <c r="AR36" s="214" t="s">
        <v>50</v>
      </c>
      <c r="AS36" s="214"/>
      <c r="AT36" s="214"/>
      <c r="AU36" s="214"/>
      <c r="AV36" s="214"/>
      <c r="AW36" s="214"/>
      <c r="AX36" s="214"/>
      <c r="AY36" s="214"/>
      <c r="AZ36" s="214"/>
      <c r="BA36" s="214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16" t="s">
        <v>51</v>
      </c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12" t="s">
        <v>182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P38" s="223" t="s">
        <v>250</v>
      </c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</row>
    <row r="39" spans="1:162" s="1" customFormat="1" ht="13.2">
      <c r="A39" s="212" t="s">
        <v>52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4" t="s">
        <v>50</v>
      </c>
      <c r="AS39" s="214"/>
      <c r="AT39" s="214"/>
      <c r="AU39" s="214"/>
      <c r="AV39" s="214"/>
      <c r="AW39" s="214"/>
      <c r="AX39" s="214"/>
      <c r="AY39" s="214"/>
      <c r="AZ39" s="214"/>
      <c r="BA39" s="214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16" t="s">
        <v>51</v>
      </c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12" t="s">
        <v>183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3" t="s">
        <v>53</v>
      </c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12" t="s">
        <v>184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N43" s="28"/>
      <c r="AO43" s="28"/>
      <c r="AP43" s="28"/>
      <c r="AQ43" s="28"/>
      <c r="AR43" s="214" t="s">
        <v>50</v>
      </c>
      <c r="AS43" s="214"/>
      <c r="AT43" s="214"/>
      <c r="AU43" s="214"/>
      <c r="AV43" s="214"/>
      <c r="AW43" s="214"/>
      <c r="AX43" s="214"/>
      <c r="AY43" s="214"/>
      <c r="AZ43" s="214"/>
      <c r="BA43" s="214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16" t="s">
        <v>51</v>
      </c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07" t="s">
        <v>54</v>
      </c>
      <c r="B45" s="207"/>
      <c r="C45" s="209" t="s">
        <v>127</v>
      </c>
      <c r="D45" s="209"/>
      <c r="E45" s="209"/>
      <c r="F45" s="209"/>
      <c r="G45" s="209"/>
      <c r="H45" s="210" t="s">
        <v>54</v>
      </c>
      <c r="I45" s="210"/>
      <c r="J45" s="206" t="s">
        <v>278</v>
      </c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7">
        <v>2020</v>
      </c>
      <c r="AD45" s="207"/>
      <c r="AE45" s="207"/>
      <c r="AF45" s="207"/>
      <c r="AG45" s="207"/>
      <c r="AH45" s="208"/>
      <c r="AI45" s="208"/>
      <c r="AJ45" s="11"/>
      <c r="AK45" s="1" t="s">
        <v>55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2020-04-02T05:50:02Z</cp:lastPrinted>
  <dcterms:created xsi:type="dcterms:W3CDTF">2010-02-04T12:03:32Z</dcterms:created>
  <dcterms:modified xsi:type="dcterms:W3CDTF">2020-04-22T11:07:38Z</dcterms:modified>
</cp:coreProperties>
</file>